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БЮДЖЕТНЫЙ\2025\ВНЕСЕНИЕ ИЗМЕНЕНИЙ в бюджет 2025\решение    -VIIIрд от  .05.2025г  май проект\Пояснительные записки уточ с Думой\"/>
    </mc:Choice>
  </mc:AlternateContent>
  <xr:revisionPtr revIDLastSave="0" documentId="13_ncr:1_{F18F9A28-D8A4-44DC-91B1-D1A8288072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4" i="1" l="1"/>
  <c r="E343" i="1"/>
  <c r="E324" i="1"/>
  <c r="E204" i="1"/>
  <c r="E111" i="1"/>
  <c r="K24" i="1"/>
  <c r="H24" i="1"/>
  <c r="K80" i="1"/>
  <c r="H80" i="1"/>
  <c r="E80" i="1"/>
  <c r="E205" i="1"/>
  <c r="F205" i="1"/>
  <c r="G205" i="1"/>
  <c r="H205" i="1"/>
  <c r="I205" i="1"/>
  <c r="J205" i="1"/>
  <c r="K205" i="1"/>
  <c r="L205" i="1"/>
  <c r="D205" i="1"/>
  <c r="L207" i="1"/>
  <c r="I207" i="1"/>
  <c r="F207" i="1"/>
  <c r="E206" i="1"/>
  <c r="F206" i="1"/>
  <c r="G206" i="1"/>
  <c r="H206" i="1"/>
  <c r="I206" i="1"/>
  <c r="J206" i="1"/>
  <c r="K206" i="1"/>
  <c r="L206" i="1"/>
  <c r="D206" i="1"/>
  <c r="E38" i="1"/>
  <c r="E320" i="1"/>
  <c r="E319" i="1"/>
  <c r="E315" i="1"/>
  <c r="E314" i="1"/>
  <c r="E308" i="1"/>
  <c r="E304" i="1"/>
  <c r="E287" i="1"/>
  <c r="E286" i="1"/>
  <c r="E277" i="1"/>
  <c r="E276" i="1"/>
  <c r="E270" i="1"/>
  <c r="E269" i="1"/>
  <c r="E259" i="1"/>
  <c r="E258" i="1"/>
  <c r="E257" i="1"/>
  <c r="E242" i="1"/>
  <c r="E236" i="1"/>
  <c r="E189" i="1"/>
  <c r="E186" i="1"/>
  <c r="I163" i="1"/>
  <c r="F163" i="1"/>
  <c r="K157" i="1"/>
  <c r="K156" i="1" s="1"/>
  <c r="H157" i="1"/>
  <c r="E157" i="1"/>
  <c r="E143" i="1"/>
  <c r="E119" i="1"/>
  <c r="E115" i="1"/>
  <c r="E98" i="1"/>
  <c r="H88" i="1"/>
  <c r="I88" i="1" s="1"/>
  <c r="I89" i="1"/>
  <c r="H87" i="1"/>
  <c r="E87" i="1"/>
  <c r="E70" i="1"/>
  <c r="E45" i="1"/>
  <c r="D35" i="1"/>
  <c r="L35" i="1"/>
  <c r="L36" i="1"/>
  <c r="I35" i="1"/>
  <c r="I36" i="1"/>
  <c r="E35" i="1"/>
  <c r="F36" i="1"/>
  <c r="E24" i="1"/>
  <c r="F16" i="1"/>
  <c r="F10" i="1"/>
  <c r="E9" i="1"/>
  <c r="D9" i="1"/>
  <c r="D8" i="1" s="1"/>
  <c r="J363" i="1"/>
  <c r="J362" i="1" s="1"/>
  <c r="J361" i="1" s="1"/>
  <c r="J359" i="1"/>
  <c r="J358" i="1" s="1"/>
  <c r="J357" i="1" s="1"/>
  <c r="J354" i="1"/>
  <c r="J350" i="1"/>
  <c r="J347" i="1"/>
  <c r="J346" i="1" s="1"/>
  <c r="J345" i="1" s="1"/>
  <c r="J341" i="1"/>
  <c r="J340" i="1" s="1"/>
  <c r="J337" i="1"/>
  <c r="J336" i="1" s="1"/>
  <c r="J334" i="1"/>
  <c r="J333" i="1" s="1"/>
  <c r="J331" i="1"/>
  <c r="J329" i="1"/>
  <c r="J325" i="1"/>
  <c r="J323" i="1"/>
  <c r="J318" i="1"/>
  <c r="J317" i="1" s="1"/>
  <c r="J313" i="1"/>
  <c r="J312" i="1" s="1"/>
  <c r="J309" i="1"/>
  <c r="J307" i="1"/>
  <c r="J302" i="1"/>
  <c r="J301" i="1"/>
  <c r="J297" i="1"/>
  <c r="J295" i="1"/>
  <c r="J293" i="1"/>
  <c r="J289" i="1"/>
  <c r="J285" i="1"/>
  <c r="J283" i="1"/>
  <c r="J281" i="1"/>
  <c r="J275" i="1"/>
  <c r="J274" i="1" s="1"/>
  <c r="J271" i="1"/>
  <c r="J268" i="1"/>
  <c r="J265" i="1"/>
  <c r="J262" i="1"/>
  <c r="J260" i="1"/>
  <c r="J256" i="1"/>
  <c r="J252" i="1"/>
  <c r="J250" i="1"/>
  <c r="J246" i="1"/>
  <c r="J244" i="1"/>
  <c r="J243" i="1" s="1"/>
  <c r="J241" i="1"/>
  <c r="J238" i="1"/>
  <c r="J235" i="1"/>
  <c r="J232" i="1"/>
  <c r="J229" i="1"/>
  <c r="J228" i="1" s="1"/>
  <c r="J226" i="1"/>
  <c r="J225" i="1" s="1"/>
  <c r="J223" i="1"/>
  <c r="J221" i="1"/>
  <c r="J218" i="1"/>
  <c r="J217" i="1" s="1"/>
  <c r="J215" i="1"/>
  <c r="J213" i="1"/>
  <c r="J208" i="1"/>
  <c r="J203" i="1"/>
  <c r="J200" i="1"/>
  <c r="J197" i="1"/>
  <c r="J196" i="1" s="1"/>
  <c r="J194" i="1"/>
  <c r="J192" i="1"/>
  <c r="J188" i="1"/>
  <c r="J185" i="1"/>
  <c r="J182" i="1"/>
  <c r="J181" i="1" s="1"/>
  <c r="J179" i="1"/>
  <c r="J177" i="1"/>
  <c r="J173" i="1"/>
  <c r="J170" i="1"/>
  <c r="J167" i="1"/>
  <c r="J165" i="1"/>
  <c r="J162" i="1"/>
  <c r="J160" i="1"/>
  <c r="J158" i="1"/>
  <c r="J156" i="1"/>
  <c r="J153" i="1"/>
  <c r="J151" i="1"/>
  <c r="J148" i="1"/>
  <c r="J146" i="1"/>
  <c r="J144" i="1"/>
  <c r="J142" i="1"/>
  <c r="J140" i="1"/>
  <c r="J138" i="1"/>
  <c r="J135" i="1"/>
  <c r="J133" i="1"/>
  <c r="J131" i="1"/>
  <c r="J129" i="1"/>
  <c r="J127" i="1"/>
  <c r="J125" i="1"/>
  <c r="J122" i="1"/>
  <c r="J121" i="1" s="1"/>
  <c r="J118" i="1"/>
  <c r="J116" i="1"/>
  <c r="J114" i="1"/>
  <c r="J109" i="1"/>
  <c r="J108" i="1" s="1"/>
  <c r="J104" i="1"/>
  <c r="J103" i="1" s="1"/>
  <c r="J101" i="1"/>
  <c r="J99" i="1"/>
  <c r="J97" i="1"/>
  <c r="J94" i="1"/>
  <c r="J92" i="1"/>
  <c r="J90" i="1"/>
  <c r="J86" i="1"/>
  <c r="J82" i="1"/>
  <c r="J79" i="1"/>
  <c r="J78" i="1" s="1"/>
  <c r="J74" i="1"/>
  <c r="J71" i="1"/>
  <c r="J68" i="1"/>
  <c r="J65" i="1"/>
  <c r="J63" i="1"/>
  <c r="J61" i="1"/>
  <c r="J59" i="1"/>
  <c r="J57" i="1"/>
  <c r="J55" i="1"/>
  <c r="J51" i="1"/>
  <c r="J50" i="1" s="1"/>
  <c r="J48" i="1"/>
  <c r="J44" i="1"/>
  <c r="J41" i="1"/>
  <c r="J39" i="1"/>
  <c r="J37" i="1"/>
  <c r="J33" i="1"/>
  <c r="J31" i="1"/>
  <c r="J29" i="1"/>
  <c r="J27" i="1"/>
  <c r="J25" i="1"/>
  <c r="J23" i="1"/>
  <c r="J20" i="1"/>
  <c r="J19" i="1" s="1"/>
  <c r="J17" i="1"/>
  <c r="J15" i="1"/>
  <c r="J13" i="1"/>
  <c r="J9" i="1"/>
  <c r="J8" i="1" s="1"/>
  <c r="K9" i="1"/>
  <c r="K8" i="1" s="1"/>
  <c r="K13" i="1"/>
  <c r="K15" i="1"/>
  <c r="K17" i="1"/>
  <c r="K20" i="1"/>
  <c r="K19" i="1" s="1"/>
  <c r="K23" i="1"/>
  <c r="K25" i="1"/>
  <c r="K27" i="1"/>
  <c r="K29" i="1"/>
  <c r="K31" i="1"/>
  <c r="K33" i="1"/>
  <c r="K37" i="1"/>
  <c r="K39" i="1"/>
  <c r="K41" i="1"/>
  <c r="K44" i="1"/>
  <c r="K48" i="1"/>
  <c r="K51" i="1"/>
  <c r="K50" i="1" s="1"/>
  <c r="K55" i="1"/>
  <c r="K57" i="1"/>
  <c r="K59" i="1"/>
  <c r="K61" i="1"/>
  <c r="K63" i="1"/>
  <c r="K65" i="1"/>
  <c r="K68" i="1"/>
  <c r="K71" i="1"/>
  <c r="K74" i="1"/>
  <c r="K79" i="1"/>
  <c r="K78" i="1" s="1"/>
  <c r="K82" i="1"/>
  <c r="K86" i="1"/>
  <c r="K90" i="1"/>
  <c r="K92" i="1"/>
  <c r="K94" i="1"/>
  <c r="K97" i="1"/>
  <c r="K99" i="1"/>
  <c r="K101" i="1"/>
  <c r="K104" i="1"/>
  <c r="K103" i="1" s="1"/>
  <c r="K109" i="1"/>
  <c r="K108" i="1" s="1"/>
  <c r="K114" i="1"/>
  <c r="K116" i="1"/>
  <c r="K118" i="1"/>
  <c r="K122" i="1"/>
  <c r="K121" i="1" s="1"/>
  <c r="K125" i="1"/>
  <c r="K127" i="1"/>
  <c r="K129" i="1"/>
  <c r="K131" i="1"/>
  <c r="K133" i="1"/>
  <c r="K135" i="1"/>
  <c r="K138" i="1"/>
  <c r="K140" i="1"/>
  <c r="K142" i="1"/>
  <c r="K144" i="1"/>
  <c r="K146" i="1"/>
  <c r="K148" i="1"/>
  <c r="K151" i="1"/>
  <c r="K153" i="1"/>
  <c r="K158" i="1"/>
  <c r="K160" i="1"/>
  <c r="K162" i="1"/>
  <c r="K165" i="1"/>
  <c r="K167" i="1"/>
  <c r="K170" i="1"/>
  <c r="K173" i="1"/>
  <c r="K177" i="1"/>
  <c r="K179" i="1"/>
  <c r="K182" i="1"/>
  <c r="K181" i="1" s="1"/>
  <c r="K185" i="1"/>
  <c r="K188" i="1"/>
  <c r="K192" i="1"/>
  <c r="K194" i="1"/>
  <c r="K197" i="1"/>
  <c r="K196" i="1" s="1"/>
  <c r="K200" i="1"/>
  <c r="K203" i="1"/>
  <c r="K208" i="1"/>
  <c r="K213" i="1"/>
  <c r="K215" i="1"/>
  <c r="K218" i="1"/>
  <c r="K217" i="1" s="1"/>
  <c r="K221" i="1"/>
  <c r="K223" i="1"/>
  <c r="K226" i="1"/>
  <c r="K225" i="1" s="1"/>
  <c r="K229" i="1"/>
  <c r="K228" i="1" s="1"/>
  <c r="K232" i="1"/>
  <c r="K235" i="1"/>
  <c r="K238" i="1"/>
  <c r="K241" i="1"/>
  <c r="K244" i="1"/>
  <c r="K246" i="1"/>
  <c r="K250" i="1"/>
  <c r="K252" i="1"/>
  <c r="K256" i="1"/>
  <c r="K260" i="1"/>
  <c r="K262" i="1"/>
  <c r="K265" i="1"/>
  <c r="K268" i="1"/>
  <c r="K271" i="1"/>
  <c r="K275" i="1"/>
  <c r="K274" i="1" s="1"/>
  <c r="K281" i="1"/>
  <c r="K283" i="1"/>
  <c r="K285" i="1"/>
  <c r="K289" i="1"/>
  <c r="K293" i="1"/>
  <c r="K295" i="1"/>
  <c r="K297" i="1"/>
  <c r="K302" i="1"/>
  <c r="K301" i="1" s="1"/>
  <c r="K307" i="1"/>
  <c r="K309" i="1"/>
  <c r="K313" i="1"/>
  <c r="K312" i="1" s="1"/>
  <c r="K318" i="1"/>
  <c r="K317" i="1" s="1"/>
  <c r="K323" i="1"/>
  <c r="K325" i="1"/>
  <c r="K329" i="1"/>
  <c r="K331" i="1"/>
  <c r="K334" i="1"/>
  <c r="K333" i="1" s="1"/>
  <c r="K337" i="1"/>
  <c r="K336" i="1" s="1"/>
  <c r="K341" i="1"/>
  <c r="K340" i="1" s="1"/>
  <c r="K347" i="1"/>
  <c r="K346" i="1" s="1"/>
  <c r="K345" i="1" s="1"/>
  <c r="K350" i="1"/>
  <c r="K354" i="1"/>
  <c r="K359" i="1"/>
  <c r="K358" i="1" s="1"/>
  <c r="K357" i="1" s="1"/>
  <c r="K363" i="1"/>
  <c r="K362" i="1" s="1"/>
  <c r="K361" i="1" s="1"/>
  <c r="G363" i="1"/>
  <c r="G362" i="1" s="1"/>
  <c r="G361" i="1" s="1"/>
  <c r="G359" i="1"/>
  <c r="G358" i="1" s="1"/>
  <c r="G357" i="1" s="1"/>
  <c r="G354" i="1"/>
  <c r="G350" i="1"/>
  <c r="G347" i="1"/>
  <c r="G346" i="1" s="1"/>
  <c r="G345" i="1" s="1"/>
  <c r="G341" i="1"/>
  <c r="G340" i="1" s="1"/>
  <c r="G337" i="1"/>
  <c r="G336" i="1" s="1"/>
  <c r="G334" i="1"/>
  <c r="G333" i="1" s="1"/>
  <c r="G331" i="1"/>
  <c r="G329" i="1"/>
  <c r="G325" i="1"/>
  <c r="G323" i="1"/>
  <c r="G318" i="1"/>
  <c r="G317" i="1" s="1"/>
  <c r="G313" i="1"/>
  <c r="G312" i="1" s="1"/>
  <c r="G309" i="1"/>
  <c r="G307" i="1"/>
  <c r="G302" i="1"/>
  <c r="G301" i="1" s="1"/>
  <c r="G297" i="1"/>
  <c r="G295" i="1"/>
  <c r="G293" i="1"/>
  <c r="G289" i="1"/>
  <c r="G285" i="1"/>
  <c r="G283" i="1"/>
  <c r="G281" i="1"/>
  <c r="G275" i="1"/>
  <c r="G274" i="1" s="1"/>
  <c r="G271" i="1"/>
  <c r="G268" i="1"/>
  <c r="G265" i="1"/>
  <c r="G262" i="1"/>
  <c r="G260" i="1"/>
  <c r="G256" i="1"/>
  <c r="G252" i="1"/>
  <c r="G250" i="1"/>
  <c r="G246" i="1"/>
  <c r="G244" i="1"/>
  <c r="G241" i="1"/>
  <c r="G238" i="1"/>
  <c r="G235" i="1"/>
  <c r="G232" i="1"/>
  <c r="G229" i="1"/>
  <c r="G228" i="1" s="1"/>
  <c r="G226" i="1"/>
  <c r="G225" i="1" s="1"/>
  <c r="G223" i="1"/>
  <c r="G221" i="1"/>
  <c r="G218" i="1"/>
  <c r="G217" i="1" s="1"/>
  <c r="G215" i="1"/>
  <c r="G213" i="1"/>
  <c r="G208" i="1"/>
  <c r="G203" i="1"/>
  <c r="G200" i="1"/>
  <c r="G197" i="1"/>
  <c r="G196" i="1" s="1"/>
  <c r="G194" i="1"/>
  <c r="G192" i="1"/>
  <c r="G188" i="1"/>
  <c r="G185" i="1"/>
  <c r="G182" i="1"/>
  <c r="G181" i="1" s="1"/>
  <c r="G179" i="1"/>
  <c r="G177" i="1"/>
  <c r="G173" i="1"/>
  <c r="G170" i="1"/>
  <c r="G167" i="1"/>
  <c r="G165" i="1"/>
  <c r="G162" i="1"/>
  <c r="G160" i="1"/>
  <c r="G158" i="1"/>
  <c r="G156" i="1"/>
  <c r="G153" i="1"/>
  <c r="G151" i="1"/>
  <c r="G148" i="1"/>
  <c r="G146" i="1"/>
  <c r="G144" i="1"/>
  <c r="G142" i="1"/>
  <c r="G140" i="1"/>
  <c r="G138" i="1"/>
  <c r="G135" i="1"/>
  <c r="G133" i="1"/>
  <c r="G131" i="1"/>
  <c r="G129" i="1"/>
  <c r="G127" i="1"/>
  <c r="G125" i="1"/>
  <c r="G122" i="1"/>
  <c r="G121" i="1" s="1"/>
  <c r="G118" i="1"/>
  <c r="G116" i="1"/>
  <c r="G114" i="1"/>
  <c r="G109" i="1"/>
  <c r="G108" i="1"/>
  <c r="G104" i="1"/>
  <c r="G103" i="1" s="1"/>
  <c r="G101" i="1"/>
  <c r="G99" i="1"/>
  <c r="G97" i="1"/>
  <c r="G94" i="1"/>
  <c r="G92" i="1"/>
  <c r="G90" i="1"/>
  <c r="G86" i="1"/>
  <c r="G82" i="1"/>
  <c r="G79" i="1"/>
  <c r="G78" i="1" s="1"/>
  <c r="G74" i="1"/>
  <c r="G71" i="1"/>
  <c r="G68" i="1"/>
  <c r="G65" i="1"/>
  <c r="G63" i="1"/>
  <c r="G61" i="1"/>
  <c r="G59" i="1"/>
  <c r="G57" i="1"/>
  <c r="G55" i="1"/>
  <c r="G51" i="1"/>
  <c r="G50" i="1" s="1"/>
  <c r="G48" i="1"/>
  <c r="G44" i="1"/>
  <c r="G41" i="1"/>
  <c r="G39" i="1"/>
  <c r="G37" i="1"/>
  <c r="G33" i="1"/>
  <c r="G31" i="1"/>
  <c r="G29" i="1"/>
  <c r="G27" i="1"/>
  <c r="G25" i="1"/>
  <c r="G23" i="1"/>
  <c r="G20" i="1"/>
  <c r="G19" i="1" s="1"/>
  <c r="G17" i="1"/>
  <c r="G15" i="1"/>
  <c r="G13" i="1"/>
  <c r="G9" i="1"/>
  <c r="G8" i="1" s="1"/>
  <c r="D363" i="1"/>
  <c r="D362" i="1" s="1"/>
  <c r="D361" i="1" s="1"/>
  <c r="D359" i="1"/>
  <c r="D358" i="1" s="1"/>
  <c r="D357" i="1" s="1"/>
  <c r="D354" i="1"/>
  <c r="D350" i="1"/>
  <c r="D347" i="1"/>
  <c r="D346" i="1" s="1"/>
  <c r="D345" i="1" s="1"/>
  <c r="D341" i="1"/>
  <c r="D340" i="1" s="1"/>
  <c r="D337" i="1"/>
  <c r="D336" i="1" s="1"/>
  <c r="D334" i="1"/>
  <c r="D333" i="1" s="1"/>
  <c r="D331" i="1"/>
  <c r="D329" i="1"/>
  <c r="D325" i="1"/>
  <c r="D323" i="1"/>
  <c r="D318" i="1"/>
  <c r="D317" i="1"/>
  <c r="D313" i="1"/>
  <c r="D312" i="1" s="1"/>
  <c r="D309" i="1"/>
  <c r="D307" i="1"/>
  <c r="D302" i="1"/>
  <c r="D301" i="1" s="1"/>
  <c r="D297" i="1"/>
  <c r="D295" i="1"/>
  <c r="D293" i="1"/>
  <c r="D289" i="1"/>
  <c r="D285" i="1"/>
  <c r="D283" i="1"/>
  <c r="D281" i="1"/>
  <c r="D275" i="1"/>
  <c r="D274" i="1" s="1"/>
  <c r="D271" i="1"/>
  <c r="D268" i="1"/>
  <c r="D265" i="1"/>
  <c r="D262" i="1"/>
  <c r="D260" i="1"/>
  <c r="D256" i="1"/>
  <c r="D252" i="1"/>
  <c r="D250" i="1"/>
  <c r="D246" i="1"/>
  <c r="D244" i="1"/>
  <c r="D241" i="1"/>
  <c r="D238" i="1"/>
  <c r="D235" i="1"/>
  <c r="D232" i="1"/>
  <c r="D229" i="1"/>
  <c r="D228" i="1" s="1"/>
  <c r="D226" i="1"/>
  <c r="D225" i="1" s="1"/>
  <c r="D223" i="1"/>
  <c r="D221" i="1"/>
  <c r="D218" i="1"/>
  <c r="D217" i="1" s="1"/>
  <c r="D213" i="1"/>
  <c r="D212" i="1" s="1"/>
  <c r="D208" i="1"/>
  <c r="D203" i="1"/>
  <c r="D200" i="1"/>
  <c r="D197" i="1"/>
  <c r="D196" i="1" s="1"/>
  <c r="D194" i="1"/>
  <c r="D192" i="1"/>
  <c r="D188" i="1"/>
  <c r="D185" i="1"/>
  <c r="D182" i="1"/>
  <c r="D181" i="1" s="1"/>
  <c r="D179" i="1"/>
  <c r="D177" i="1"/>
  <c r="D173" i="1"/>
  <c r="D170" i="1"/>
  <c r="D167" i="1"/>
  <c r="D165" i="1"/>
  <c r="D162" i="1"/>
  <c r="D160" i="1"/>
  <c r="D158" i="1"/>
  <c r="D156" i="1"/>
  <c r="D153" i="1"/>
  <c r="D151" i="1"/>
  <c r="D148" i="1"/>
  <c r="D146" i="1"/>
  <c r="D144" i="1"/>
  <c r="D142" i="1"/>
  <c r="D140" i="1"/>
  <c r="D138" i="1"/>
  <c r="D135" i="1"/>
  <c r="D133" i="1"/>
  <c r="D131" i="1"/>
  <c r="D129" i="1"/>
  <c r="D127" i="1"/>
  <c r="D125" i="1"/>
  <c r="D122" i="1"/>
  <c r="D121" i="1" s="1"/>
  <c r="D118" i="1"/>
  <c r="D116" i="1"/>
  <c r="D114" i="1"/>
  <c r="D109" i="1"/>
  <c r="D108" i="1" s="1"/>
  <c r="D104" i="1"/>
  <c r="D103" i="1" s="1"/>
  <c r="D101" i="1"/>
  <c r="D99" i="1"/>
  <c r="D97" i="1"/>
  <c r="D94" i="1"/>
  <c r="D92" i="1"/>
  <c r="D90" i="1"/>
  <c r="D86" i="1"/>
  <c r="D82" i="1"/>
  <c r="D79" i="1"/>
  <c r="D78" i="1" s="1"/>
  <c r="D74" i="1"/>
  <c r="D71" i="1"/>
  <c r="D68" i="1"/>
  <c r="D65" i="1"/>
  <c r="D63" i="1"/>
  <c r="D61" i="1"/>
  <c r="D59" i="1"/>
  <c r="D57" i="1"/>
  <c r="D55" i="1"/>
  <c r="D51" i="1"/>
  <c r="D50" i="1" s="1"/>
  <c r="D48" i="1"/>
  <c r="D44" i="1"/>
  <c r="D41" i="1"/>
  <c r="D39" i="1"/>
  <c r="D37" i="1"/>
  <c r="D33" i="1"/>
  <c r="D31" i="1"/>
  <c r="D29" i="1"/>
  <c r="D27" i="1"/>
  <c r="D25" i="1"/>
  <c r="D23" i="1"/>
  <c r="D20" i="1"/>
  <c r="D19" i="1" s="1"/>
  <c r="D17" i="1"/>
  <c r="D15" i="1"/>
  <c r="D13" i="1"/>
  <c r="K155" i="1" l="1"/>
  <c r="G184" i="1"/>
  <c r="J43" i="1"/>
  <c r="D220" i="1"/>
  <c r="J220" i="1"/>
  <c r="G349" i="1"/>
  <c r="G339" i="1" s="1"/>
  <c r="K67" i="1"/>
  <c r="F9" i="1"/>
  <c r="G255" i="1"/>
  <c r="D67" i="1"/>
  <c r="D169" i="1"/>
  <c r="D349" i="1"/>
  <c r="D339" i="1" s="1"/>
  <c r="J191" i="1"/>
  <c r="J199" i="1"/>
  <c r="J67" i="1"/>
  <c r="D12" i="1"/>
  <c r="D184" i="1"/>
  <c r="G43" i="1"/>
  <c r="G67" i="1"/>
  <c r="G243" i="1"/>
  <c r="G306" i="1"/>
  <c r="G300" i="1" s="1"/>
  <c r="J184" i="1"/>
  <c r="J255" i="1"/>
  <c r="J254" i="1" s="1"/>
  <c r="J349" i="1"/>
  <c r="J339" i="1" s="1"/>
  <c r="D231" i="1"/>
  <c r="G164" i="1"/>
  <c r="G199" i="1"/>
  <c r="G249" i="1"/>
  <c r="D43" i="1"/>
  <c r="K328" i="1"/>
  <c r="K96" i="1"/>
  <c r="J12" i="1"/>
  <c r="D249" i="1"/>
  <c r="D322" i="1"/>
  <c r="G191" i="1"/>
  <c r="G322" i="1"/>
  <c r="G311" i="1" s="1"/>
  <c r="J237" i="1"/>
  <c r="D176" i="1"/>
  <c r="K237" i="1"/>
  <c r="F35" i="1"/>
  <c r="G54" i="1"/>
  <c r="D191" i="1"/>
  <c r="G113" i="1"/>
  <c r="G176" i="1"/>
  <c r="G175" i="1" s="1"/>
  <c r="G220" i="1"/>
  <c r="G231" i="1"/>
  <c r="K322" i="1"/>
  <c r="K311" i="1" s="1"/>
  <c r="J150" i="1"/>
  <c r="J169" i="1"/>
  <c r="J212" i="1"/>
  <c r="G81" i="1"/>
  <c r="D124" i="1"/>
  <c r="D292" i="1"/>
  <c r="D328" i="1"/>
  <c r="D327" i="1" s="1"/>
  <c r="G212" i="1"/>
  <c r="J306" i="1"/>
  <c r="J300" i="1" s="1"/>
  <c r="D81" i="1"/>
  <c r="D164" i="1"/>
  <c r="K191" i="1"/>
  <c r="K169" i="1"/>
  <c r="K150" i="1"/>
  <c r="K124" i="1"/>
  <c r="J164" i="1"/>
  <c r="J249" i="1"/>
  <c r="D237" i="1"/>
  <c r="D306" i="1"/>
  <c r="D300" i="1" s="1"/>
  <c r="G150" i="1"/>
  <c r="G169" i="1"/>
  <c r="G237" i="1"/>
  <c r="G280" i="1"/>
  <c r="G292" i="1"/>
  <c r="G328" i="1"/>
  <c r="G327" i="1" s="1"/>
  <c r="K306" i="1"/>
  <c r="K300" i="1" s="1"/>
  <c r="J96" i="1"/>
  <c r="J280" i="1"/>
  <c r="J292" i="1"/>
  <c r="J328" i="1"/>
  <c r="J327" i="1" s="1"/>
  <c r="D22" i="1"/>
  <c r="D113" i="1"/>
  <c r="D155" i="1"/>
  <c r="D255" i="1"/>
  <c r="D254" i="1" s="1"/>
  <c r="G155" i="1"/>
  <c r="K349" i="1"/>
  <c r="K339" i="1" s="1"/>
  <c r="K255" i="1"/>
  <c r="K254" i="1" s="1"/>
  <c r="K243" i="1"/>
  <c r="K199" i="1"/>
  <c r="K113" i="1"/>
  <c r="K43" i="1"/>
  <c r="J54" i="1"/>
  <c r="J81" i="1"/>
  <c r="D54" i="1"/>
  <c r="D150" i="1"/>
  <c r="G22" i="1"/>
  <c r="G124" i="1"/>
  <c r="G137" i="1"/>
  <c r="K292" i="1"/>
  <c r="K231" i="1"/>
  <c r="K220" i="1"/>
  <c r="K212" i="1"/>
  <c r="K184" i="1"/>
  <c r="K176" i="1"/>
  <c r="K164" i="1"/>
  <c r="K137" i="1"/>
  <c r="K54" i="1"/>
  <c r="K53" i="1" s="1"/>
  <c r="K22" i="1"/>
  <c r="K12" i="1"/>
  <c r="J113" i="1"/>
  <c r="J155" i="1"/>
  <c r="D96" i="1"/>
  <c r="D137" i="1"/>
  <c r="D199" i="1"/>
  <c r="D243" i="1"/>
  <c r="D280" i="1"/>
  <c r="D311" i="1"/>
  <c r="G12" i="1"/>
  <c r="G96" i="1"/>
  <c r="K280" i="1"/>
  <c r="K249" i="1"/>
  <c r="K81" i="1"/>
  <c r="J22" i="1"/>
  <c r="J124" i="1"/>
  <c r="J137" i="1"/>
  <c r="J176" i="1"/>
  <c r="J231" i="1"/>
  <c r="J322" i="1"/>
  <c r="J311" i="1" s="1"/>
  <c r="K327" i="1"/>
  <c r="G254" i="1"/>
  <c r="L228" i="1"/>
  <c r="L229" i="1"/>
  <c r="L230" i="1"/>
  <c r="I230" i="1"/>
  <c r="F230" i="1"/>
  <c r="E229" i="1"/>
  <c r="E228" i="1" s="1"/>
  <c r="F228" i="1" s="1"/>
  <c r="H229" i="1"/>
  <c r="I229" i="1" s="1"/>
  <c r="E213" i="1"/>
  <c r="L136" i="1"/>
  <c r="I136" i="1"/>
  <c r="F136" i="1"/>
  <c r="E135" i="1"/>
  <c r="H135" i="1"/>
  <c r="I135" i="1" s="1"/>
  <c r="L135" i="1"/>
  <c r="E226" i="1"/>
  <c r="E223" i="1"/>
  <c r="E221" i="1"/>
  <c r="J190" i="1" l="1"/>
  <c r="J7" i="1"/>
  <c r="G190" i="1"/>
  <c r="K279" i="1"/>
  <c r="D175" i="1"/>
  <c r="D190" i="1"/>
  <c r="J175" i="1"/>
  <c r="K7" i="1"/>
  <c r="D53" i="1"/>
  <c r="K190" i="1"/>
  <c r="J53" i="1"/>
  <c r="J211" i="1"/>
  <c r="G211" i="1"/>
  <c r="G53" i="1"/>
  <c r="G77" i="1"/>
  <c r="D211" i="1"/>
  <c r="K175" i="1"/>
  <c r="K77" i="1"/>
  <c r="D7" i="1"/>
  <c r="J120" i="1"/>
  <c r="K211" i="1"/>
  <c r="G7" i="1"/>
  <c r="J279" i="1"/>
  <c r="D120" i="1"/>
  <c r="D77" i="1"/>
  <c r="J77" i="1"/>
  <c r="H228" i="1"/>
  <c r="I228" i="1" s="1"/>
  <c r="D279" i="1"/>
  <c r="K120" i="1"/>
  <c r="G279" i="1"/>
  <c r="G120" i="1"/>
  <c r="F229" i="1"/>
  <c r="F135" i="1"/>
  <c r="G365" i="1" l="1"/>
  <c r="D365" i="1"/>
  <c r="K365" i="1"/>
  <c r="J365" i="1"/>
  <c r="E162" i="1"/>
  <c r="H162" i="1"/>
  <c r="L163" i="1"/>
  <c r="L162" i="1" s="1"/>
  <c r="I162" i="1"/>
  <c r="F162" i="1"/>
  <c r="E160" i="1"/>
  <c r="H160" i="1"/>
  <c r="L161" i="1"/>
  <c r="L160" i="1" s="1"/>
  <c r="I161" i="1"/>
  <c r="I160" i="1" s="1"/>
  <c r="F161" i="1"/>
  <c r="F160" i="1" s="1"/>
  <c r="E203" i="1"/>
  <c r="H203" i="1"/>
  <c r="L204" i="1"/>
  <c r="L203" i="1" s="1"/>
  <c r="I204" i="1"/>
  <c r="I203" i="1" s="1"/>
  <c r="F204" i="1"/>
  <c r="F203" i="1" s="1"/>
  <c r="H101" i="1"/>
  <c r="E101" i="1"/>
  <c r="L102" i="1"/>
  <c r="I102" i="1"/>
  <c r="F102" i="1"/>
  <c r="E8" i="1"/>
  <c r="H9" i="1"/>
  <c r="H8" i="1" s="1"/>
  <c r="L11" i="1"/>
  <c r="L9" i="1" s="1"/>
  <c r="L8" i="1" s="1"/>
  <c r="I11" i="1"/>
  <c r="I9" i="1" s="1"/>
  <c r="I8" i="1" s="1"/>
  <c r="F11" i="1"/>
  <c r="F8" i="1" s="1"/>
  <c r="L101" i="1" l="1"/>
  <c r="I101" i="1"/>
  <c r="F101" i="1"/>
  <c r="L219" i="1"/>
  <c r="L218" i="1" s="1"/>
  <c r="L217" i="1" s="1"/>
  <c r="I219" i="1"/>
  <c r="I218" i="1" s="1"/>
  <c r="I217" i="1" s="1"/>
  <c r="F219" i="1"/>
  <c r="F218" i="1" s="1"/>
  <c r="F217" i="1" s="1"/>
  <c r="H218" i="1"/>
  <c r="H217" i="1" s="1"/>
  <c r="E218" i="1"/>
  <c r="E217" i="1" s="1"/>
  <c r="L216" i="1"/>
  <c r="L215" i="1" s="1"/>
  <c r="F216" i="1"/>
  <c r="F215" i="1" s="1"/>
  <c r="I215" i="1"/>
  <c r="H215" i="1"/>
  <c r="L214" i="1"/>
  <c r="L213" i="1" s="1"/>
  <c r="I214" i="1"/>
  <c r="I213" i="1" s="1"/>
  <c r="F214" i="1"/>
  <c r="F213" i="1" s="1"/>
  <c r="H213" i="1"/>
  <c r="E350" i="1"/>
  <c r="H350" i="1"/>
  <c r="L353" i="1"/>
  <c r="I353" i="1"/>
  <c r="F353" i="1"/>
  <c r="L352" i="1"/>
  <c r="I352" i="1"/>
  <c r="F352" i="1"/>
  <c r="E341" i="1"/>
  <c r="E340" i="1" s="1"/>
  <c r="H341" i="1"/>
  <c r="H340" i="1" s="1"/>
  <c r="L344" i="1"/>
  <c r="I344" i="1"/>
  <c r="F344" i="1"/>
  <c r="L343" i="1"/>
  <c r="I343" i="1"/>
  <c r="F343" i="1"/>
  <c r="E331" i="1"/>
  <c r="H331" i="1"/>
  <c r="L332" i="1"/>
  <c r="L331" i="1" s="1"/>
  <c r="I332" i="1"/>
  <c r="I331" i="1" s="1"/>
  <c r="F332" i="1"/>
  <c r="F331" i="1" s="1"/>
  <c r="E297" i="1"/>
  <c r="H297" i="1"/>
  <c r="L298" i="1"/>
  <c r="I298" i="1"/>
  <c r="F298" i="1"/>
  <c r="E246" i="1"/>
  <c r="H246" i="1"/>
  <c r="L248" i="1"/>
  <c r="I248" i="1"/>
  <c r="F248" i="1"/>
  <c r="E238" i="1"/>
  <c r="H238" i="1"/>
  <c r="E241" i="1"/>
  <c r="H241" i="1"/>
  <c r="L240" i="1"/>
  <c r="L242" i="1"/>
  <c r="L241" i="1" s="1"/>
  <c r="I240" i="1"/>
  <c r="I242" i="1"/>
  <c r="I241" i="1" s="1"/>
  <c r="F240" i="1"/>
  <c r="F242" i="1"/>
  <c r="F241" i="1" s="1"/>
  <c r="E232" i="1"/>
  <c r="H232" i="1"/>
  <c r="L234" i="1"/>
  <c r="I234" i="1"/>
  <c r="F234" i="1"/>
  <c r="E129" i="1"/>
  <c r="H129" i="1"/>
  <c r="L130" i="1"/>
  <c r="L129" i="1" s="1"/>
  <c r="I130" i="1"/>
  <c r="I129" i="1" s="1"/>
  <c r="F130" i="1"/>
  <c r="F129" i="1" s="1"/>
  <c r="E116" i="1"/>
  <c r="H116" i="1"/>
  <c r="L117" i="1"/>
  <c r="L116" i="1" s="1"/>
  <c r="I117" i="1"/>
  <c r="I116" i="1" s="1"/>
  <c r="F117" i="1"/>
  <c r="F116" i="1" s="1"/>
  <c r="E109" i="1"/>
  <c r="H109" i="1"/>
  <c r="L112" i="1"/>
  <c r="I112" i="1"/>
  <c r="F112" i="1"/>
  <c r="E104" i="1"/>
  <c r="H104" i="1"/>
  <c r="L107" i="1"/>
  <c r="I107" i="1"/>
  <c r="F107" i="1"/>
  <c r="E90" i="1"/>
  <c r="H90" i="1"/>
  <c r="E92" i="1"/>
  <c r="H92" i="1"/>
  <c r="E94" i="1"/>
  <c r="H94" i="1"/>
  <c r="L91" i="1"/>
  <c r="L90" i="1" s="1"/>
  <c r="L93" i="1"/>
  <c r="L92" i="1" s="1"/>
  <c r="L95" i="1"/>
  <c r="L94" i="1" s="1"/>
  <c r="I91" i="1"/>
  <c r="I90" i="1" s="1"/>
  <c r="I93" i="1"/>
  <c r="I92" i="1" s="1"/>
  <c r="I95" i="1"/>
  <c r="I94" i="1" s="1"/>
  <c r="F91" i="1"/>
  <c r="F90" i="1" s="1"/>
  <c r="F93" i="1"/>
  <c r="F92" i="1" s="1"/>
  <c r="F95" i="1"/>
  <c r="F94" i="1" s="1"/>
  <c r="E82" i="1"/>
  <c r="H82" i="1"/>
  <c r="L85" i="1"/>
  <c r="I85" i="1"/>
  <c r="F85" i="1"/>
  <c r="L80" i="1"/>
  <c r="I80" i="1"/>
  <c r="F80" i="1"/>
  <c r="E79" i="1"/>
  <c r="E78" i="1" s="1"/>
  <c r="H79" i="1"/>
  <c r="H78" i="1" s="1"/>
  <c r="E74" i="1"/>
  <c r="H74" i="1"/>
  <c r="L75" i="1"/>
  <c r="L76" i="1"/>
  <c r="I75" i="1"/>
  <c r="I76" i="1"/>
  <c r="F75" i="1"/>
  <c r="F76" i="1"/>
  <c r="E44" i="1"/>
  <c r="H44" i="1"/>
  <c r="L47" i="1"/>
  <c r="I47" i="1"/>
  <c r="F47" i="1"/>
  <c r="H20" i="1"/>
  <c r="H19" i="1" s="1"/>
  <c r="E20" i="1"/>
  <c r="E19" i="1" s="1"/>
  <c r="H17" i="1"/>
  <c r="H15" i="1"/>
  <c r="H13" i="1"/>
  <c r="L21" i="1"/>
  <c r="L18" i="1"/>
  <c r="L16" i="1"/>
  <c r="L14" i="1"/>
  <c r="I21" i="1"/>
  <c r="I18" i="1"/>
  <c r="I16" i="1"/>
  <c r="I14" i="1"/>
  <c r="F21" i="1"/>
  <c r="F18" i="1"/>
  <c r="F14" i="1"/>
  <c r="E17" i="1"/>
  <c r="E15" i="1"/>
  <c r="F15" i="1" s="1"/>
  <c r="E13" i="1"/>
  <c r="F13" i="1" s="1"/>
  <c r="L212" i="1" l="1"/>
  <c r="H212" i="1"/>
  <c r="I212" i="1"/>
  <c r="E212" i="1"/>
  <c r="F212" i="1"/>
  <c r="H237" i="1"/>
  <c r="E237" i="1"/>
  <c r="L20" i="1"/>
  <c r="L19" i="1" s="1"/>
  <c r="I78" i="1"/>
  <c r="L78" i="1"/>
  <c r="F74" i="1"/>
  <c r="F78" i="1"/>
  <c r="F79" i="1"/>
  <c r="I79" i="1"/>
  <c r="L79" i="1"/>
  <c r="L15" i="1"/>
  <c r="L74" i="1"/>
  <c r="I74" i="1"/>
  <c r="L17" i="1"/>
  <c r="L13" i="1"/>
  <c r="I17" i="1"/>
  <c r="I20" i="1"/>
  <c r="I19" i="1" s="1"/>
  <c r="I13" i="1"/>
  <c r="E12" i="1"/>
  <c r="F20" i="1"/>
  <c r="F19" i="1" s="1"/>
  <c r="I15" i="1"/>
  <c r="F17" i="1"/>
  <c r="H12" i="1"/>
  <c r="E275" i="1"/>
  <c r="H275" i="1"/>
  <c r="L277" i="1"/>
  <c r="L276" i="1"/>
  <c r="I277" i="1"/>
  <c r="I276" i="1"/>
  <c r="F277" i="1"/>
  <c r="F276" i="1"/>
  <c r="F12" i="1" l="1"/>
  <c r="L12" i="1"/>
  <c r="I12" i="1"/>
  <c r="L364" i="1" l="1"/>
  <c r="L363" i="1" s="1"/>
  <c r="L362" i="1" s="1"/>
  <c r="L361" i="1" s="1"/>
  <c r="L360" i="1"/>
  <c r="L359" i="1" s="1"/>
  <c r="L358" i="1" s="1"/>
  <c r="L357" i="1" s="1"/>
  <c r="L356" i="1"/>
  <c r="L355" i="1"/>
  <c r="L351" i="1"/>
  <c r="L350" i="1" s="1"/>
  <c r="L348" i="1"/>
  <c r="L347" i="1" s="1"/>
  <c r="L346" i="1" s="1"/>
  <c r="L345" i="1" s="1"/>
  <c r="L342" i="1"/>
  <c r="L341" i="1" s="1"/>
  <c r="L340" i="1" s="1"/>
  <c r="I364" i="1"/>
  <c r="I363" i="1" s="1"/>
  <c r="I362" i="1" s="1"/>
  <c r="I361" i="1" s="1"/>
  <c r="I360" i="1"/>
  <c r="I359" i="1" s="1"/>
  <c r="I358" i="1" s="1"/>
  <c r="I357" i="1" s="1"/>
  <c r="I356" i="1"/>
  <c r="I355" i="1"/>
  <c r="I351" i="1"/>
  <c r="I350" i="1" s="1"/>
  <c r="I348" i="1"/>
  <c r="I347" i="1" s="1"/>
  <c r="I346" i="1" s="1"/>
  <c r="I345" i="1" s="1"/>
  <c r="I342" i="1"/>
  <c r="I341" i="1" s="1"/>
  <c r="I340" i="1" s="1"/>
  <c r="F364" i="1"/>
  <c r="F363" i="1" s="1"/>
  <c r="F362" i="1" s="1"/>
  <c r="F361" i="1" s="1"/>
  <c r="F360" i="1"/>
  <c r="F359" i="1" s="1"/>
  <c r="F358" i="1" s="1"/>
  <c r="F357" i="1" s="1"/>
  <c r="F356" i="1"/>
  <c r="F355" i="1"/>
  <c r="F351" i="1"/>
  <c r="F350" i="1" s="1"/>
  <c r="F348" i="1"/>
  <c r="F347" i="1" s="1"/>
  <c r="F346" i="1" s="1"/>
  <c r="F345" i="1" s="1"/>
  <c r="F342" i="1"/>
  <c r="F341" i="1" s="1"/>
  <c r="F340" i="1" s="1"/>
  <c r="E347" i="1"/>
  <c r="E346" i="1" s="1"/>
  <c r="E345" i="1" s="1"/>
  <c r="H347" i="1"/>
  <c r="H346" i="1" s="1"/>
  <c r="H345" i="1" s="1"/>
  <c r="E354" i="1"/>
  <c r="E349" i="1" s="1"/>
  <c r="H354" i="1"/>
  <c r="H349" i="1" s="1"/>
  <c r="E359" i="1"/>
  <c r="E358" i="1" s="1"/>
  <c r="E357" i="1" s="1"/>
  <c r="H359" i="1"/>
  <c r="H358" i="1" s="1"/>
  <c r="H357" i="1" s="1"/>
  <c r="E363" i="1"/>
  <c r="E362" i="1" s="1"/>
  <c r="E361" i="1" s="1"/>
  <c r="H363" i="1"/>
  <c r="H362" i="1" s="1"/>
  <c r="H361" i="1" s="1"/>
  <c r="L338" i="1"/>
  <c r="L337" i="1" s="1"/>
  <c r="L336" i="1" s="1"/>
  <c r="L335" i="1"/>
  <c r="L334" i="1" s="1"/>
  <c r="L333" i="1" s="1"/>
  <c r="L330" i="1"/>
  <c r="L329" i="1" s="1"/>
  <c r="L328" i="1" s="1"/>
  <c r="I338" i="1"/>
  <c r="I337" i="1" s="1"/>
  <c r="I336" i="1" s="1"/>
  <c r="I335" i="1"/>
  <c r="I334" i="1" s="1"/>
  <c r="I333" i="1" s="1"/>
  <c r="I330" i="1"/>
  <c r="I329" i="1" s="1"/>
  <c r="I328" i="1" s="1"/>
  <c r="F338" i="1"/>
  <c r="F337" i="1" s="1"/>
  <c r="F336" i="1" s="1"/>
  <c r="F335" i="1"/>
  <c r="F334" i="1" s="1"/>
  <c r="F333" i="1" s="1"/>
  <c r="F330" i="1"/>
  <c r="F329" i="1" s="1"/>
  <c r="F328" i="1" s="1"/>
  <c r="E337" i="1"/>
  <c r="E336" i="1" s="1"/>
  <c r="H337" i="1"/>
  <c r="H336" i="1" s="1"/>
  <c r="E334" i="1"/>
  <c r="E333" i="1" s="1"/>
  <c r="H334" i="1"/>
  <c r="H333" i="1" s="1"/>
  <c r="E329" i="1"/>
  <c r="E328" i="1" s="1"/>
  <c r="H329" i="1"/>
  <c r="H328" i="1" s="1"/>
  <c r="L326" i="1"/>
  <c r="L325" i="1" s="1"/>
  <c r="L324" i="1"/>
  <c r="L323" i="1" s="1"/>
  <c r="L321" i="1"/>
  <c r="L320" i="1"/>
  <c r="L319" i="1"/>
  <c r="L316" i="1"/>
  <c r="L315" i="1"/>
  <c r="L314" i="1"/>
  <c r="I326" i="1"/>
  <c r="I325" i="1" s="1"/>
  <c r="I324" i="1"/>
  <c r="I323" i="1" s="1"/>
  <c r="I321" i="1"/>
  <c r="I320" i="1"/>
  <c r="I319" i="1"/>
  <c r="I316" i="1"/>
  <c r="I315" i="1"/>
  <c r="I314" i="1"/>
  <c r="F326" i="1"/>
  <c r="F325" i="1" s="1"/>
  <c r="F324" i="1"/>
  <c r="F323" i="1" s="1"/>
  <c r="F321" i="1"/>
  <c r="F320" i="1"/>
  <c r="F319" i="1"/>
  <c r="F316" i="1"/>
  <c r="F315" i="1"/>
  <c r="F314" i="1"/>
  <c r="E325" i="1"/>
  <c r="H325" i="1"/>
  <c r="E323" i="1"/>
  <c r="H323" i="1"/>
  <c r="E318" i="1"/>
  <c r="E317" i="1" s="1"/>
  <c r="H318" i="1"/>
  <c r="H317" i="1" s="1"/>
  <c r="E313" i="1"/>
  <c r="E312" i="1" s="1"/>
  <c r="H313" i="1"/>
  <c r="H312" i="1" s="1"/>
  <c r="L310" i="1"/>
  <c r="L309" i="1" s="1"/>
  <c r="L308" i="1"/>
  <c r="L307" i="1" s="1"/>
  <c r="L305" i="1"/>
  <c r="L304" i="1"/>
  <c r="L303" i="1"/>
  <c r="I310" i="1"/>
  <c r="I309" i="1" s="1"/>
  <c r="I308" i="1"/>
  <c r="I307" i="1" s="1"/>
  <c r="I305" i="1"/>
  <c r="I304" i="1"/>
  <c r="I303" i="1"/>
  <c r="F310" i="1"/>
  <c r="F309" i="1" s="1"/>
  <c r="F308" i="1"/>
  <c r="F307" i="1" s="1"/>
  <c r="F305" i="1"/>
  <c r="F304" i="1"/>
  <c r="F303" i="1"/>
  <c r="E309" i="1"/>
  <c r="H309" i="1"/>
  <c r="E307" i="1"/>
  <c r="H307" i="1"/>
  <c r="E302" i="1"/>
  <c r="E301" i="1" s="1"/>
  <c r="H302" i="1"/>
  <c r="H301" i="1" s="1"/>
  <c r="L354" i="1" l="1"/>
  <c r="L349" i="1" s="1"/>
  <c r="I354" i="1"/>
  <c r="I349" i="1" s="1"/>
  <c r="E322" i="1"/>
  <c r="E311" i="1" s="1"/>
  <c r="I322" i="1"/>
  <c r="F354" i="1"/>
  <c r="F349" i="1" s="1"/>
  <c r="L322" i="1"/>
  <c r="H322" i="1"/>
  <c r="H311" i="1" s="1"/>
  <c r="E339" i="1"/>
  <c r="F322" i="1"/>
  <c r="H306" i="1"/>
  <c r="H300" i="1" s="1"/>
  <c r="F306" i="1"/>
  <c r="I318" i="1"/>
  <c r="I317" i="1" s="1"/>
  <c r="L302" i="1"/>
  <c r="L301" i="1" s="1"/>
  <c r="F313" i="1"/>
  <c r="F312" i="1" s="1"/>
  <c r="F318" i="1"/>
  <c r="F317" i="1" s="1"/>
  <c r="I313" i="1"/>
  <c r="I312" i="1" s="1"/>
  <c r="L313" i="1"/>
  <c r="L312" i="1" s="1"/>
  <c r="L318" i="1"/>
  <c r="L317" i="1" s="1"/>
  <c r="F327" i="1"/>
  <c r="I327" i="1"/>
  <c r="E327" i="1"/>
  <c r="L327" i="1"/>
  <c r="H327" i="1"/>
  <c r="L306" i="1"/>
  <c r="I302" i="1"/>
  <c r="I301" i="1" s="1"/>
  <c r="F302" i="1"/>
  <c r="F301" i="1" s="1"/>
  <c r="I306" i="1"/>
  <c r="E306" i="1"/>
  <c r="E300" i="1" s="1"/>
  <c r="L299" i="1"/>
  <c r="L297" i="1" s="1"/>
  <c r="L296" i="1"/>
  <c r="L295" i="1" s="1"/>
  <c r="L294" i="1"/>
  <c r="L293" i="1" s="1"/>
  <c r="L291" i="1"/>
  <c r="L290" i="1"/>
  <c r="L288" i="1"/>
  <c r="L287" i="1"/>
  <c r="L286" i="1"/>
  <c r="L284" i="1"/>
  <c r="L283" i="1" s="1"/>
  <c r="L282" i="1"/>
  <c r="L281" i="1" s="1"/>
  <c r="I299" i="1"/>
  <c r="I297" i="1" s="1"/>
  <c r="I296" i="1"/>
  <c r="I295" i="1" s="1"/>
  <c r="I294" i="1"/>
  <c r="I293" i="1" s="1"/>
  <c r="I291" i="1"/>
  <c r="I290" i="1"/>
  <c r="I288" i="1"/>
  <c r="I287" i="1"/>
  <c r="I286" i="1"/>
  <c r="I284" i="1"/>
  <c r="I283" i="1" s="1"/>
  <c r="I282" i="1"/>
  <c r="I281" i="1" s="1"/>
  <c r="F299" i="1"/>
  <c r="F297" i="1" s="1"/>
  <c r="F296" i="1"/>
  <c r="F295" i="1" s="1"/>
  <c r="F294" i="1"/>
  <c r="F293" i="1" s="1"/>
  <c r="F291" i="1"/>
  <c r="F290" i="1"/>
  <c r="F288" i="1"/>
  <c r="F287" i="1"/>
  <c r="F286" i="1"/>
  <c r="F284" i="1"/>
  <c r="F283" i="1" s="1"/>
  <c r="F282" i="1"/>
  <c r="F281" i="1" s="1"/>
  <c r="E295" i="1"/>
  <c r="H295" i="1"/>
  <c r="E293" i="1"/>
  <c r="H293" i="1"/>
  <c r="E289" i="1"/>
  <c r="H289" i="1"/>
  <c r="E285" i="1"/>
  <c r="H285" i="1"/>
  <c r="E283" i="1"/>
  <c r="H283" i="1"/>
  <c r="E281" i="1"/>
  <c r="H281" i="1"/>
  <c r="L278" i="1"/>
  <c r="L275" i="1" s="1"/>
  <c r="L274" i="1" s="1"/>
  <c r="L273" i="1"/>
  <c r="L272" i="1"/>
  <c r="L270" i="1"/>
  <c r="L269" i="1"/>
  <c r="L267" i="1"/>
  <c r="L266" i="1"/>
  <c r="L264" i="1"/>
  <c r="L263" i="1"/>
  <c r="L261" i="1"/>
  <c r="L260" i="1" s="1"/>
  <c r="L259" i="1"/>
  <c r="L258" i="1"/>
  <c r="L257" i="1"/>
  <c r="I278" i="1"/>
  <c r="I273" i="1"/>
  <c r="I272" i="1"/>
  <c r="I270" i="1"/>
  <c r="I269" i="1"/>
  <c r="I267" i="1"/>
  <c r="I266" i="1"/>
  <c r="I263" i="1"/>
  <c r="I264" i="1"/>
  <c r="I261" i="1"/>
  <c r="I260" i="1" s="1"/>
  <c r="I259" i="1"/>
  <c r="I258" i="1"/>
  <c r="I257" i="1"/>
  <c r="F278" i="1"/>
  <c r="F273" i="1"/>
  <c r="F272" i="1"/>
  <c r="F270" i="1"/>
  <c r="F269" i="1"/>
  <c r="F267" i="1"/>
  <c r="F266" i="1"/>
  <c r="F264" i="1"/>
  <c r="F263" i="1"/>
  <c r="F261" i="1"/>
  <c r="F260" i="1" s="1"/>
  <c r="F259" i="1"/>
  <c r="F258" i="1"/>
  <c r="F257" i="1"/>
  <c r="E274" i="1"/>
  <c r="H274" i="1"/>
  <c r="E271" i="1"/>
  <c r="H271" i="1"/>
  <c r="E268" i="1"/>
  <c r="H268" i="1"/>
  <c r="E265" i="1"/>
  <c r="H265" i="1"/>
  <c r="E262" i="1"/>
  <c r="H262" i="1"/>
  <c r="E260" i="1"/>
  <c r="H260" i="1"/>
  <c r="E256" i="1"/>
  <c r="H256" i="1"/>
  <c r="L253" i="1"/>
  <c r="L252" i="1" s="1"/>
  <c r="L251" i="1"/>
  <c r="L250" i="1" s="1"/>
  <c r="L247" i="1"/>
  <c r="L246" i="1" s="1"/>
  <c r="L245" i="1"/>
  <c r="L244" i="1" s="1"/>
  <c r="L239" i="1"/>
  <c r="L238" i="1" s="1"/>
  <c r="L237" i="1" s="1"/>
  <c r="L236" i="1"/>
  <c r="L235" i="1" s="1"/>
  <c r="L233" i="1"/>
  <c r="L232" i="1" s="1"/>
  <c r="L227" i="1"/>
  <c r="L226" i="1" s="1"/>
  <c r="L225" i="1" s="1"/>
  <c r="L224" i="1"/>
  <c r="L223" i="1" s="1"/>
  <c r="L222" i="1"/>
  <c r="L221" i="1" s="1"/>
  <c r="I253" i="1"/>
  <c r="I252" i="1" s="1"/>
  <c r="I251" i="1"/>
  <c r="I250" i="1" s="1"/>
  <c r="I247" i="1"/>
  <c r="I246" i="1" s="1"/>
  <c r="I245" i="1"/>
  <c r="I244" i="1" s="1"/>
  <c r="I239" i="1"/>
  <c r="I238" i="1" s="1"/>
  <c r="I237" i="1" s="1"/>
  <c r="I236" i="1"/>
  <c r="I235" i="1" s="1"/>
  <c r="I233" i="1"/>
  <c r="I232" i="1" s="1"/>
  <c r="I227" i="1"/>
  <c r="I226" i="1" s="1"/>
  <c r="I225" i="1" s="1"/>
  <c r="I224" i="1"/>
  <c r="I223" i="1" s="1"/>
  <c r="I222" i="1"/>
  <c r="I221" i="1" s="1"/>
  <c r="F253" i="1"/>
  <c r="F252" i="1" s="1"/>
  <c r="F251" i="1"/>
  <c r="F250" i="1" s="1"/>
  <c r="F247" i="1"/>
  <c r="F246" i="1" s="1"/>
  <c r="F245" i="1"/>
  <c r="F244" i="1" s="1"/>
  <c r="F239" i="1"/>
  <c r="F238" i="1" s="1"/>
  <c r="F237" i="1" s="1"/>
  <c r="F236" i="1"/>
  <c r="F235" i="1" s="1"/>
  <c r="F233" i="1"/>
  <c r="F232" i="1" s="1"/>
  <c r="F227" i="1"/>
  <c r="F226" i="1" s="1"/>
  <c r="F225" i="1" s="1"/>
  <c r="F224" i="1"/>
  <c r="F223" i="1" s="1"/>
  <c r="F222" i="1"/>
  <c r="F221" i="1" s="1"/>
  <c r="E252" i="1"/>
  <c r="H252" i="1"/>
  <c r="E250" i="1"/>
  <c r="H250" i="1"/>
  <c r="E244" i="1"/>
  <c r="H244" i="1"/>
  <c r="E235" i="1"/>
  <c r="H235" i="1"/>
  <c r="E225" i="1"/>
  <c r="H226" i="1"/>
  <c r="H225" i="1" s="1"/>
  <c r="H223" i="1"/>
  <c r="H221" i="1"/>
  <c r="L210" i="1"/>
  <c r="L209" i="1"/>
  <c r="L202" i="1"/>
  <c r="L201" i="1"/>
  <c r="L198" i="1"/>
  <c r="L197" i="1" s="1"/>
  <c r="L196" i="1" s="1"/>
  <c r="L195" i="1"/>
  <c r="L194" i="1" s="1"/>
  <c r="L193" i="1"/>
  <c r="L192" i="1" s="1"/>
  <c r="I210" i="1"/>
  <c r="I209" i="1"/>
  <c r="I202" i="1"/>
  <c r="I201" i="1"/>
  <c r="I198" i="1"/>
  <c r="I197" i="1" s="1"/>
  <c r="I196" i="1" s="1"/>
  <c r="I195" i="1"/>
  <c r="I194" i="1" s="1"/>
  <c r="I193" i="1"/>
  <c r="I192" i="1" s="1"/>
  <c r="F210" i="1"/>
  <c r="F209" i="1"/>
  <c r="F202" i="1"/>
  <c r="F201" i="1"/>
  <c r="F198" i="1"/>
  <c r="F197" i="1" s="1"/>
  <c r="F196" i="1" s="1"/>
  <c r="F195" i="1"/>
  <c r="F194" i="1" s="1"/>
  <c r="F193" i="1"/>
  <c r="F192" i="1" s="1"/>
  <c r="E208" i="1"/>
  <c r="H208" i="1"/>
  <c r="E200" i="1"/>
  <c r="E199" i="1" s="1"/>
  <c r="H200" i="1"/>
  <c r="H199" i="1" s="1"/>
  <c r="E197" i="1"/>
  <c r="E196" i="1" s="1"/>
  <c r="H197" i="1"/>
  <c r="H196" i="1" s="1"/>
  <c r="E194" i="1"/>
  <c r="H194" i="1"/>
  <c r="E192" i="1"/>
  <c r="H192" i="1"/>
  <c r="L189" i="1"/>
  <c r="L188" i="1" s="1"/>
  <c r="L187" i="1"/>
  <c r="L186" i="1"/>
  <c r="L183" i="1"/>
  <c r="L182" i="1" s="1"/>
  <c r="L181" i="1" s="1"/>
  <c r="L180" i="1"/>
  <c r="L179" i="1" s="1"/>
  <c r="L178" i="1"/>
  <c r="L177" i="1" s="1"/>
  <c r="I189" i="1"/>
  <c r="I188" i="1" s="1"/>
  <c r="I187" i="1"/>
  <c r="I186" i="1"/>
  <c r="I183" i="1"/>
  <c r="I182" i="1" s="1"/>
  <c r="I181" i="1" s="1"/>
  <c r="I180" i="1"/>
  <c r="I179" i="1" s="1"/>
  <c r="I178" i="1"/>
  <c r="I177" i="1" s="1"/>
  <c r="F189" i="1"/>
  <c r="F188" i="1" s="1"/>
  <c r="F187" i="1"/>
  <c r="F186" i="1"/>
  <c r="F183" i="1"/>
  <c r="F182" i="1" s="1"/>
  <c r="F181" i="1" s="1"/>
  <c r="F180" i="1"/>
  <c r="F179" i="1" s="1"/>
  <c r="F178" i="1"/>
  <c r="F177" i="1" s="1"/>
  <c r="E188" i="1"/>
  <c r="H188" i="1"/>
  <c r="E185" i="1"/>
  <c r="H185" i="1"/>
  <c r="E182" i="1"/>
  <c r="E181" i="1" s="1"/>
  <c r="H182" i="1"/>
  <c r="H181" i="1" s="1"/>
  <c r="E179" i="1"/>
  <c r="H179" i="1"/>
  <c r="E177" i="1"/>
  <c r="H177" i="1"/>
  <c r="L174" i="1"/>
  <c r="L173" i="1" s="1"/>
  <c r="L172" i="1"/>
  <c r="L171" i="1"/>
  <c r="L168" i="1"/>
  <c r="L167" i="1" s="1"/>
  <c r="L166" i="1"/>
  <c r="L165" i="1" s="1"/>
  <c r="L159" i="1"/>
  <c r="L158" i="1" s="1"/>
  <c r="L157" i="1"/>
  <c r="L156" i="1" s="1"/>
  <c r="L154" i="1"/>
  <c r="L153" i="1" s="1"/>
  <c r="L152" i="1"/>
  <c r="L151" i="1" s="1"/>
  <c r="L149" i="1"/>
  <c r="L148" i="1" s="1"/>
  <c r="L147" i="1"/>
  <c r="L146" i="1" s="1"/>
  <c r="L145" i="1"/>
  <c r="L144" i="1" s="1"/>
  <c r="L143" i="1"/>
  <c r="L142" i="1" s="1"/>
  <c r="L141" i="1"/>
  <c r="L140" i="1" s="1"/>
  <c r="L139" i="1"/>
  <c r="L138" i="1" s="1"/>
  <c r="L134" i="1"/>
  <c r="L133" i="1" s="1"/>
  <c r="L132" i="1"/>
  <c r="L131" i="1" s="1"/>
  <c r="L128" i="1"/>
  <c r="L127" i="1" s="1"/>
  <c r="L126" i="1"/>
  <c r="L125" i="1" s="1"/>
  <c r="L123" i="1"/>
  <c r="L122" i="1" s="1"/>
  <c r="L121" i="1" s="1"/>
  <c r="I174" i="1"/>
  <c r="I173" i="1" s="1"/>
  <c r="I172" i="1"/>
  <c r="I171" i="1"/>
  <c r="I168" i="1"/>
  <c r="I167" i="1" s="1"/>
  <c r="I166" i="1"/>
  <c r="I165" i="1" s="1"/>
  <c r="I159" i="1"/>
  <c r="I158" i="1" s="1"/>
  <c r="I157" i="1"/>
  <c r="I156" i="1" s="1"/>
  <c r="I154" i="1"/>
  <c r="I153" i="1" s="1"/>
  <c r="I152" i="1"/>
  <c r="I151" i="1" s="1"/>
  <c r="I149" i="1"/>
  <c r="I148" i="1" s="1"/>
  <c r="I147" i="1"/>
  <c r="I146" i="1" s="1"/>
  <c r="I145" i="1"/>
  <c r="I144" i="1" s="1"/>
  <c r="I143" i="1"/>
  <c r="I142" i="1" s="1"/>
  <c r="I141" i="1"/>
  <c r="I140" i="1" s="1"/>
  <c r="I139" i="1"/>
  <c r="I138" i="1" s="1"/>
  <c r="I134" i="1"/>
  <c r="I133" i="1" s="1"/>
  <c r="I132" i="1"/>
  <c r="I131" i="1" s="1"/>
  <c r="I128" i="1"/>
  <c r="I127" i="1" s="1"/>
  <c r="I126" i="1"/>
  <c r="I125" i="1" s="1"/>
  <c r="I123" i="1"/>
  <c r="I122" i="1" s="1"/>
  <c r="I121" i="1" s="1"/>
  <c r="F174" i="1"/>
  <c r="F173" i="1" s="1"/>
  <c r="F172" i="1"/>
  <c r="F171" i="1"/>
  <c r="F168" i="1"/>
  <c r="F167" i="1" s="1"/>
  <c r="F166" i="1"/>
  <c r="F165" i="1" s="1"/>
  <c r="F159" i="1"/>
  <c r="F158" i="1" s="1"/>
  <c r="F157" i="1"/>
  <c r="F156" i="1" s="1"/>
  <c r="F155" i="1" s="1"/>
  <c r="F154" i="1"/>
  <c r="F153" i="1" s="1"/>
  <c r="F152" i="1"/>
  <c r="F151" i="1" s="1"/>
  <c r="F149" i="1"/>
  <c r="F148" i="1" s="1"/>
  <c r="F147" i="1"/>
  <c r="F146" i="1" s="1"/>
  <c r="F145" i="1"/>
  <c r="F144" i="1" s="1"/>
  <c r="F143" i="1"/>
  <c r="F142" i="1" s="1"/>
  <c r="F141" i="1"/>
  <c r="F140" i="1" s="1"/>
  <c r="F139" i="1"/>
  <c r="F138" i="1" s="1"/>
  <c r="F134" i="1"/>
  <c r="F133" i="1" s="1"/>
  <c r="F132" i="1"/>
  <c r="F131" i="1" s="1"/>
  <c r="F128" i="1"/>
  <c r="F127" i="1" s="1"/>
  <c r="F126" i="1"/>
  <c r="F125" i="1" s="1"/>
  <c r="F123" i="1"/>
  <c r="F122" i="1" s="1"/>
  <c r="F121" i="1" s="1"/>
  <c r="E173" i="1"/>
  <c r="H173" i="1"/>
  <c r="E170" i="1"/>
  <c r="H170" i="1"/>
  <c r="E167" i="1"/>
  <c r="H167" i="1"/>
  <c r="E165" i="1"/>
  <c r="H165" i="1"/>
  <c r="E158" i="1"/>
  <c r="H158" i="1"/>
  <c r="E156" i="1"/>
  <c r="E155" i="1" s="1"/>
  <c r="H156" i="1"/>
  <c r="H155" i="1" s="1"/>
  <c r="E153" i="1"/>
  <c r="H153" i="1"/>
  <c r="E151" i="1"/>
  <c r="H151" i="1"/>
  <c r="E148" i="1"/>
  <c r="H148" i="1"/>
  <c r="E146" i="1"/>
  <c r="H146" i="1"/>
  <c r="E144" i="1"/>
  <c r="H144" i="1"/>
  <c r="E142" i="1"/>
  <c r="H142" i="1"/>
  <c r="E140" i="1"/>
  <c r="H140" i="1"/>
  <c r="E138" i="1"/>
  <c r="H138" i="1"/>
  <c r="E133" i="1"/>
  <c r="H133" i="1"/>
  <c r="E131" i="1"/>
  <c r="H131" i="1"/>
  <c r="E127" i="1"/>
  <c r="H127" i="1"/>
  <c r="E125" i="1"/>
  <c r="H125" i="1"/>
  <c r="E122" i="1"/>
  <c r="E121" i="1" s="1"/>
  <c r="H122" i="1"/>
  <c r="H121" i="1" s="1"/>
  <c r="L119" i="1"/>
  <c r="L118" i="1" s="1"/>
  <c r="L115" i="1"/>
  <c r="L114" i="1" s="1"/>
  <c r="L111" i="1"/>
  <c r="L110" i="1"/>
  <c r="L106" i="1"/>
  <c r="L105" i="1"/>
  <c r="L100" i="1"/>
  <c r="L99" i="1" s="1"/>
  <c r="L98" i="1"/>
  <c r="L97" i="1" s="1"/>
  <c r="L87" i="1"/>
  <c r="L86" i="1" s="1"/>
  <c r="L84" i="1"/>
  <c r="L83" i="1"/>
  <c r="I119" i="1"/>
  <c r="I118" i="1" s="1"/>
  <c r="I115" i="1"/>
  <c r="I114" i="1" s="1"/>
  <c r="I111" i="1"/>
  <c r="I110" i="1"/>
  <c r="I106" i="1"/>
  <c r="I105" i="1"/>
  <c r="I100" i="1"/>
  <c r="I99" i="1" s="1"/>
  <c r="I98" i="1"/>
  <c r="I97" i="1" s="1"/>
  <c r="I87" i="1"/>
  <c r="I86" i="1" s="1"/>
  <c r="I84" i="1"/>
  <c r="I83" i="1"/>
  <c r="F119" i="1"/>
  <c r="F118" i="1" s="1"/>
  <c r="F115" i="1"/>
  <c r="F114" i="1" s="1"/>
  <c r="F111" i="1"/>
  <c r="F110" i="1"/>
  <c r="F106" i="1"/>
  <c r="F105" i="1"/>
  <c r="F100" i="1"/>
  <c r="F99" i="1" s="1"/>
  <c r="F98" i="1"/>
  <c r="F97" i="1" s="1"/>
  <c r="F87" i="1"/>
  <c r="F86" i="1" s="1"/>
  <c r="F84" i="1"/>
  <c r="F83" i="1"/>
  <c r="E118" i="1"/>
  <c r="H118" i="1"/>
  <c r="E114" i="1"/>
  <c r="H114" i="1"/>
  <c r="E108" i="1"/>
  <c r="H108" i="1"/>
  <c r="E103" i="1"/>
  <c r="H103" i="1"/>
  <c r="E99" i="1"/>
  <c r="H99" i="1"/>
  <c r="E97" i="1"/>
  <c r="H97" i="1"/>
  <c r="E86" i="1"/>
  <c r="E81" i="1" s="1"/>
  <c r="H86" i="1"/>
  <c r="H81" i="1" s="1"/>
  <c r="L73" i="1"/>
  <c r="L72" i="1"/>
  <c r="L70" i="1"/>
  <c r="L69" i="1"/>
  <c r="L66" i="1"/>
  <c r="L65" i="1" s="1"/>
  <c r="L64" i="1"/>
  <c r="L63" i="1" s="1"/>
  <c r="L62" i="1"/>
  <c r="L61" i="1" s="1"/>
  <c r="L60" i="1"/>
  <c r="L59" i="1" s="1"/>
  <c r="L58" i="1"/>
  <c r="L57" i="1" s="1"/>
  <c r="L56" i="1"/>
  <c r="L55" i="1" s="1"/>
  <c r="I73" i="1"/>
  <c r="I72" i="1"/>
  <c r="I70" i="1"/>
  <c r="I69" i="1"/>
  <c r="I66" i="1"/>
  <c r="I65" i="1" s="1"/>
  <c r="I64" i="1"/>
  <c r="I63" i="1" s="1"/>
  <c r="I62" i="1"/>
  <c r="I61" i="1" s="1"/>
  <c r="I60" i="1"/>
  <c r="I59" i="1" s="1"/>
  <c r="I58" i="1"/>
  <c r="I57" i="1" s="1"/>
  <c r="I56" i="1"/>
  <c r="I55" i="1" s="1"/>
  <c r="F73" i="1"/>
  <c r="F72" i="1"/>
  <c r="F70" i="1"/>
  <c r="F69" i="1"/>
  <c r="F68" i="1" s="1"/>
  <c r="F66" i="1"/>
  <c r="F65" i="1" s="1"/>
  <c r="F64" i="1"/>
  <c r="F63" i="1" s="1"/>
  <c r="F62" i="1"/>
  <c r="F61" i="1" s="1"/>
  <c r="F60" i="1"/>
  <c r="F59" i="1" s="1"/>
  <c r="F58" i="1"/>
  <c r="F57" i="1" s="1"/>
  <c r="F56" i="1"/>
  <c r="F55" i="1" s="1"/>
  <c r="E71" i="1"/>
  <c r="H71" i="1"/>
  <c r="E68" i="1"/>
  <c r="H68" i="1"/>
  <c r="E65" i="1"/>
  <c r="H65" i="1"/>
  <c r="E63" i="1"/>
  <c r="H63" i="1"/>
  <c r="E61" i="1"/>
  <c r="H61" i="1"/>
  <c r="E59" i="1"/>
  <c r="H59" i="1"/>
  <c r="E57" i="1"/>
  <c r="H57" i="1"/>
  <c r="E55" i="1"/>
  <c r="H55" i="1"/>
  <c r="L52" i="1"/>
  <c r="L51" i="1" s="1"/>
  <c r="L50" i="1" s="1"/>
  <c r="L49" i="1"/>
  <c r="L48" i="1" s="1"/>
  <c r="L46" i="1"/>
  <c r="L45" i="1"/>
  <c r="L42" i="1"/>
  <c r="L41" i="1" s="1"/>
  <c r="L40" i="1"/>
  <c r="L39" i="1" s="1"/>
  <c r="L38" i="1"/>
  <c r="L37" i="1" s="1"/>
  <c r="L34" i="1"/>
  <c r="L33" i="1" s="1"/>
  <c r="L32" i="1"/>
  <c r="L31" i="1" s="1"/>
  <c r="L30" i="1"/>
  <c r="L29" i="1" s="1"/>
  <c r="L28" i="1"/>
  <c r="L27" i="1" s="1"/>
  <c r="L26" i="1"/>
  <c r="L25" i="1" s="1"/>
  <c r="L24" i="1"/>
  <c r="L23" i="1" s="1"/>
  <c r="I52" i="1"/>
  <c r="I51" i="1" s="1"/>
  <c r="I50" i="1" s="1"/>
  <c r="I49" i="1"/>
  <c r="I48" i="1" s="1"/>
  <c r="I46" i="1"/>
  <c r="I45" i="1"/>
  <c r="F52" i="1"/>
  <c r="F51" i="1" s="1"/>
  <c r="F50" i="1" s="1"/>
  <c r="F49" i="1"/>
  <c r="F48" i="1" s="1"/>
  <c r="F46" i="1"/>
  <c r="F45" i="1"/>
  <c r="I42" i="1"/>
  <c r="I41" i="1" s="1"/>
  <c r="I40" i="1"/>
  <c r="I39" i="1" s="1"/>
  <c r="I38" i="1"/>
  <c r="I37" i="1" s="1"/>
  <c r="I34" i="1"/>
  <c r="I33" i="1" s="1"/>
  <c r="I32" i="1"/>
  <c r="I31" i="1" s="1"/>
  <c r="I30" i="1"/>
  <c r="I29" i="1" s="1"/>
  <c r="I28" i="1"/>
  <c r="I27" i="1" s="1"/>
  <c r="I26" i="1"/>
  <c r="I25" i="1" s="1"/>
  <c r="I24" i="1"/>
  <c r="I23" i="1" s="1"/>
  <c r="F42" i="1"/>
  <c r="F41" i="1" s="1"/>
  <c r="F40" i="1"/>
  <c r="F39" i="1" s="1"/>
  <c r="F38" i="1"/>
  <c r="F37" i="1" s="1"/>
  <c r="F34" i="1"/>
  <c r="F33" i="1" s="1"/>
  <c r="F32" i="1"/>
  <c r="F31" i="1" s="1"/>
  <c r="F30" i="1"/>
  <c r="F29" i="1" s="1"/>
  <c r="F28" i="1"/>
  <c r="F27" i="1" s="1"/>
  <c r="F26" i="1"/>
  <c r="F25" i="1" s="1"/>
  <c r="F24" i="1"/>
  <c r="F23" i="1" s="1"/>
  <c r="E51" i="1"/>
  <c r="E50" i="1" s="1"/>
  <c r="H51" i="1"/>
  <c r="H50" i="1" s="1"/>
  <c r="E48" i="1"/>
  <c r="H48" i="1"/>
  <c r="E41" i="1"/>
  <c r="H41" i="1"/>
  <c r="E39" i="1"/>
  <c r="H39" i="1"/>
  <c r="E37" i="1"/>
  <c r="H37" i="1"/>
  <c r="E33" i="1"/>
  <c r="H33" i="1"/>
  <c r="E31" i="1"/>
  <c r="H31" i="1"/>
  <c r="E29" i="1"/>
  <c r="H29" i="1"/>
  <c r="E27" i="1"/>
  <c r="H27" i="1"/>
  <c r="E25" i="1"/>
  <c r="H25" i="1"/>
  <c r="E23" i="1"/>
  <c r="H23" i="1"/>
  <c r="E22" i="1" l="1"/>
  <c r="F22" i="1"/>
  <c r="F113" i="1"/>
  <c r="L155" i="1"/>
  <c r="L124" i="1"/>
  <c r="L96" i="1"/>
  <c r="I124" i="1"/>
  <c r="F96" i="1"/>
  <c r="H124" i="1"/>
  <c r="F124" i="1"/>
  <c r="I109" i="1"/>
  <c r="I108" i="1" s="1"/>
  <c r="E124" i="1"/>
  <c r="L113" i="1"/>
  <c r="I96" i="1"/>
  <c r="I155" i="1"/>
  <c r="E96" i="1"/>
  <c r="H96" i="1"/>
  <c r="I220" i="1"/>
  <c r="F109" i="1"/>
  <c r="F108" i="1" s="1"/>
  <c r="I113" i="1"/>
  <c r="L82" i="1"/>
  <c r="L81" i="1" s="1"/>
  <c r="F104" i="1"/>
  <c r="F103" i="1" s="1"/>
  <c r="I82" i="1"/>
  <c r="I81" i="1" s="1"/>
  <c r="L104" i="1"/>
  <c r="L103" i="1" s="1"/>
  <c r="H113" i="1"/>
  <c r="E113" i="1"/>
  <c r="F82" i="1"/>
  <c r="F81" i="1" s="1"/>
  <c r="I104" i="1"/>
  <c r="I103" i="1" s="1"/>
  <c r="H339" i="1"/>
  <c r="L109" i="1"/>
  <c r="L108" i="1" s="1"/>
  <c r="E67" i="1"/>
  <c r="H67" i="1"/>
  <c r="I271" i="1"/>
  <c r="L339" i="1"/>
  <c r="I44" i="1"/>
  <c r="I43" i="1" s="1"/>
  <c r="F44" i="1"/>
  <c r="F43" i="1" s="1"/>
  <c r="L44" i="1"/>
  <c r="L43" i="1" s="1"/>
  <c r="F339" i="1"/>
  <c r="I300" i="1"/>
  <c r="I339" i="1"/>
  <c r="L311" i="1"/>
  <c r="L300" i="1"/>
  <c r="F311" i="1"/>
  <c r="F275" i="1"/>
  <c r="F274" i="1" s="1"/>
  <c r="I275" i="1"/>
  <c r="I274" i="1" s="1"/>
  <c r="L262" i="1"/>
  <c r="F300" i="1"/>
  <c r="F265" i="1"/>
  <c r="I265" i="1"/>
  <c r="L256" i="1"/>
  <c r="L271" i="1"/>
  <c r="E292" i="1"/>
  <c r="F285" i="1"/>
  <c r="L285" i="1"/>
  <c r="F185" i="1"/>
  <c r="F184" i="1" s="1"/>
  <c r="L185" i="1"/>
  <c r="L184" i="1" s="1"/>
  <c r="E191" i="1"/>
  <c r="E190" i="1" s="1"/>
  <c r="I311" i="1"/>
  <c r="I249" i="1"/>
  <c r="I262" i="1"/>
  <c r="I268" i="1"/>
  <c r="H292" i="1"/>
  <c r="F271" i="1"/>
  <c r="L268" i="1"/>
  <c r="F200" i="1"/>
  <c r="F199" i="1" s="1"/>
  <c r="L208" i="1"/>
  <c r="L265" i="1"/>
  <c r="F289" i="1"/>
  <c r="I292" i="1"/>
  <c r="I191" i="1"/>
  <c r="F292" i="1"/>
  <c r="I208" i="1"/>
  <c r="E220" i="1"/>
  <c r="H231" i="1"/>
  <c r="F256" i="1"/>
  <c r="F262" i="1"/>
  <c r="F268" i="1"/>
  <c r="H280" i="1"/>
  <c r="E280" i="1"/>
  <c r="L289" i="1"/>
  <c r="I200" i="1"/>
  <c r="I199" i="1" s="1"/>
  <c r="E243" i="1"/>
  <c r="E255" i="1"/>
  <c r="E254" i="1" s="1"/>
  <c r="I256" i="1"/>
  <c r="I285" i="1"/>
  <c r="I289" i="1"/>
  <c r="L292" i="1"/>
  <c r="H255" i="1"/>
  <c r="H254" i="1" s="1"/>
  <c r="F243" i="1"/>
  <c r="H220" i="1"/>
  <c r="L220" i="1"/>
  <c r="E231" i="1"/>
  <c r="E249" i="1"/>
  <c r="F208" i="1"/>
  <c r="L200" i="1"/>
  <c r="L199" i="1" s="1"/>
  <c r="H243" i="1"/>
  <c r="L231" i="1"/>
  <c r="F231" i="1"/>
  <c r="F220" i="1"/>
  <c r="I243" i="1"/>
  <c r="L243" i="1"/>
  <c r="F170" i="1"/>
  <c r="F169" i="1" s="1"/>
  <c r="I170" i="1"/>
  <c r="I169" i="1" s="1"/>
  <c r="L170" i="1"/>
  <c r="L169" i="1" s="1"/>
  <c r="I231" i="1"/>
  <c r="F249" i="1"/>
  <c r="L249" i="1"/>
  <c r="H249" i="1"/>
  <c r="E176" i="1"/>
  <c r="E184" i="1"/>
  <c r="E169" i="1"/>
  <c r="F176" i="1"/>
  <c r="F191" i="1"/>
  <c r="L191" i="1"/>
  <c r="H191" i="1"/>
  <c r="H190" i="1" s="1"/>
  <c r="I176" i="1"/>
  <c r="E137" i="1"/>
  <c r="I185" i="1"/>
  <c r="I184" i="1" s="1"/>
  <c r="H164" i="1"/>
  <c r="E150" i="1"/>
  <c r="H176" i="1"/>
  <c r="H184" i="1"/>
  <c r="L176" i="1"/>
  <c r="H137" i="1"/>
  <c r="E43" i="1"/>
  <c r="I164" i="1"/>
  <c r="E164" i="1"/>
  <c r="I71" i="1"/>
  <c r="L68" i="1"/>
  <c r="L164" i="1"/>
  <c r="I137" i="1"/>
  <c r="I150" i="1"/>
  <c r="F137" i="1"/>
  <c r="F150" i="1"/>
  <c r="F164" i="1"/>
  <c r="H169" i="1"/>
  <c r="L150" i="1"/>
  <c r="H150" i="1"/>
  <c r="L137" i="1"/>
  <c r="H22" i="1"/>
  <c r="E54" i="1"/>
  <c r="F54" i="1"/>
  <c r="F71" i="1"/>
  <c r="F67" i="1" s="1"/>
  <c r="I68" i="1"/>
  <c r="L71" i="1"/>
  <c r="L54" i="1"/>
  <c r="I54" i="1"/>
  <c r="H54" i="1"/>
  <c r="H43" i="1"/>
  <c r="L22" i="1"/>
  <c r="I22" i="1"/>
  <c r="H211" i="1" l="1"/>
  <c r="E211" i="1"/>
  <c r="L211" i="1"/>
  <c r="I211" i="1"/>
  <c r="F211" i="1"/>
  <c r="E7" i="1"/>
  <c r="H7" i="1"/>
  <c r="F7" i="1"/>
  <c r="I7" i="1"/>
  <c r="L7" i="1"/>
  <c r="I67" i="1"/>
  <c r="I53" i="1" s="1"/>
  <c r="H77" i="1"/>
  <c r="E77" i="1"/>
  <c r="I77" i="1"/>
  <c r="L77" i="1"/>
  <c r="F77" i="1"/>
  <c r="F53" i="1"/>
  <c r="L67" i="1"/>
  <c r="L53" i="1" s="1"/>
  <c r="H279" i="1"/>
  <c r="L280" i="1"/>
  <c r="L279" i="1" s="1"/>
  <c r="F280" i="1"/>
  <c r="F279" i="1" s="1"/>
  <c r="L190" i="1"/>
  <c r="F190" i="1"/>
  <c r="E279" i="1"/>
  <c r="I255" i="1"/>
  <c r="I254" i="1" s="1"/>
  <c r="L175" i="1"/>
  <c r="L255" i="1"/>
  <c r="L254" i="1" s="1"/>
  <c r="I280" i="1"/>
  <c r="I279" i="1" s="1"/>
  <c r="I190" i="1"/>
  <c r="F255" i="1"/>
  <c r="F254" i="1" s="1"/>
  <c r="E175" i="1"/>
  <c r="F175" i="1"/>
  <c r="H175" i="1"/>
  <c r="I175" i="1"/>
  <c r="H120" i="1"/>
  <c r="E53" i="1"/>
  <c r="I120" i="1"/>
  <c r="E120" i="1"/>
  <c r="L120" i="1"/>
  <c r="F120" i="1"/>
  <c r="H53" i="1"/>
  <c r="E365" i="1" l="1"/>
  <c r="H365" i="1"/>
  <c r="F365" i="1" l="1"/>
  <c r="I365" i="1"/>
  <c r="L365" i="1"/>
</calcChain>
</file>

<file path=xl/sharedStrings.xml><?xml version="1.0" encoding="utf-8"?>
<sst xmlns="http://schemas.openxmlformats.org/spreadsheetml/2006/main" count="1022" uniqueCount="400">
  <si>
    <t>000</t>
  </si>
  <si>
    <t>200</t>
  </si>
  <si>
    <t>25М0400200</t>
  </si>
  <si>
    <t>Закупка товаров, работ и услуг для обеспечения государственных (муниципальных) нужд</t>
  </si>
  <si>
    <t>Мобилизационная подготовка экономики Администрации Слюдянского муниципального района</t>
  </si>
  <si>
    <t>25М0400000</t>
  </si>
  <si>
    <t>Мобилизационная подготовка экономики местной администрации</t>
  </si>
  <si>
    <t>25М0000000</t>
  </si>
  <si>
    <t>Мобилизационная подготовка экономики</t>
  </si>
  <si>
    <t>25А0551200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</si>
  <si>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</si>
  <si>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25А0500000</t>
  </si>
  <si>
    <t>Осуществление отдельных областных государственных полномочий, переданных отдельных полномочий Российской Федерации</t>
  </si>
  <si>
    <t>25А0000000</t>
  </si>
  <si>
    <t>Обеспечение реализации отдельных областных государственных полномочий, переданных отдельных полномочий Российской Федерации</t>
  </si>
  <si>
    <t>253030Ф100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</si>
  <si>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</si>
  <si>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</si>
  <si>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части полномочий по решению вопросов местного значения в соответствии с заключенными соглашениями по осуществлению внешнего финансового контроля</t>
  </si>
  <si>
    <t>2530300100</t>
  </si>
  <si>
    <t>Финансовое обеспечение выполнения функций органов местного самоуправления</t>
  </si>
  <si>
    <t>800</t>
  </si>
  <si>
    <t>2530300000</t>
  </si>
  <si>
    <t>Иные бюджетные ассигнования</t>
  </si>
  <si>
    <t>Обеспечение деятельности контрольно-счетной палаты Слюдянского муниципального района</t>
  </si>
  <si>
    <t>2530000000</t>
  </si>
  <si>
    <t>Функционирование контрольно-счетной палаты Слюдянского муниципального района</t>
  </si>
  <si>
    <t>2520200300</t>
  </si>
  <si>
    <t>Финансовое обеспечение проведения выборов</t>
  </si>
  <si>
    <t>2520200000</t>
  </si>
  <si>
    <t>Обеспечение проведения выборов</t>
  </si>
  <si>
    <t>2520000000</t>
  </si>
  <si>
    <t>Проведения выборов</t>
  </si>
  <si>
    <t>2510100100</t>
  </si>
  <si>
    <t>2510100000</t>
  </si>
  <si>
    <t>Обеспечение деятельности Думы Слюдянского муниципального района</t>
  </si>
  <si>
    <t>2510000000</t>
  </si>
  <si>
    <t>Функционирование Думы Слюдянского муниципального района</t>
  </si>
  <si>
    <t>2500000000</t>
  </si>
  <si>
    <t>Непрограммные расходы</t>
  </si>
  <si>
    <t>2160300801</t>
  </si>
  <si>
    <t>Организация культурно-информационного, правового обслуживания иностранных граждан</t>
  </si>
  <si>
    <t>2160300000</t>
  </si>
  <si>
    <t>Комплеск процессных мероприятий 3. "Реализация мер, направленных на содействие адаптации иностранных граждан"</t>
  </si>
  <si>
    <t>2160200701</t>
  </si>
  <si>
    <t>Мероприятия в сфере укрепления и формирования общероссийской идентичности, сохранения этнокультурной самобытности народов, проживающих на территории Иркутской области</t>
  </si>
  <si>
    <t>2160200000</t>
  </si>
  <si>
    <t>Комплеск процессных мероприятий 2. "Противодействие экстремизму, профилактика терроризма и укрепление межнационального и межконфессионального согласия"</t>
  </si>
  <si>
    <t>2160100601</t>
  </si>
  <si>
    <t>Мероприятия по проведению районного фестиваля казачей культуры</t>
  </si>
  <si>
    <t>2160100000</t>
  </si>
  <si>
    <t>Комплеск процессных мероприятий 1. "Создание условий для сохранения и развития российского казачества"</t>
  </si>
  <si>
    <t>2100000000</t>
  </si>
  <si>
    <t>Муниципальная программа "Реализация государственной национальной политики в Слюдянском муниципальном районе"</t>
  </si>
  <si>
    <t>600</t>
  </si>
  <si>
    <t>20603S2370</t>
  </si>
  <si>
    <t>Предоставление субсидий бюджетным, автономным учреждениям и иным некоммерческим организациям</t>
  </si>
  <si>
    <t>Реализация мероприятий перечня проектов народных инициатив</t>
  </si>
  <si>
    <t>2060300030</t>
  </si>
  <si>
    <t>Финансовое обеспечение деятельности МАУ "Центр специализированной пищевой продукции и сервиса"</t>
  </si>
  <si>
    <t>2060300000</t>
  </si>
  <si>
    <t>Комплекс процессных мероприятий 3. "Содействие развитию учреждений социальной сферы"</t>
  </si>
  <si>
    <t>2060200020</t>
  </si>
  <si>
    <t xml:space="preserve"> Финансовое обеспечение деятельности МКУ "Межотраслевая централизованная бухгалтерия Слюдянского муниципального района"</t>
  </si>
  <si>
    <t>2060200000</t>
  </si>
  <si>
    <t>Комплекс процессных мероприятий 2. "Централизованное бухгалтерское обслуживание"</t>
  </si>
  <si>
    <t>2060100100</t>
  </si>
  <si>
    <t xml:space="preserve"> Финансовое обеспечение выполнения функций органов местного самоуправления</t>
  </si>
  <si>
    <t>2060100000</t>
  </si>
  <si>
    <t>Комплекс процессных мероприятий 1. "Организация и управление социальной сферой"</t>
  </si>
  <si>
    <t>2000000000</t>
  </si>
  <si>
    <t>Муниципальная программа "Управление учреждениями социальной сферы Слюдянского муниципального района"</t>
  </si>
  <si>
    <t>1960200502</t>
  </si>
  <si>
    <t>Управление объектами муниципальной собственности и земельными участками находящимися в собственности Слюдянского муниципального района</t>
  </si>
  <si>
    <t>1960200501</t>
  </si>
  <si>
    <t>Содержание муниципального имущества, составляющего казну Слюдянского муниципального района</t>
  </si>
  <si>
    <t>1960200000</t>
  </si>
  <si>
    <t>Комплеск процессных мероприятий 2. "Совершенствование системы учета муниципальной собственности и системы землепользования, обеспечение содержания и управление муниципальным имуществом"</t>
  </si>
  <si>
    <t>1960100100</t>
  </si>
  <si>
    <t>1960100000</t>
  </si>
  <si>
    <t>Комплеск процессных мероприятий 1. "Обеспечение условий деятельности в сфере реализации земельно-имущественных отношений и управление муниципальной собственностью"</t>
  </si>
  <si>
    <t>1900000000</t>
  </si>
  <si>
    <t>Муниципальная программа "Управление имущественным комплексом  и земельными ресурсами Слюдянского муниципального района"</t>
  </si>
  <si>
    <t>500</t>
  </si>
  <si>
    <t>1860273200</t>
  </si>
  <si>
    <t>Межбюджетные трансферты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</si>
  <si>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</si>
  <si>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1860200ДС0</t>
  </si>
  <si>
    <t xml:space="preserve">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</si>
  <si>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1860200ВР0</t>
  </si>
  <si>
    <t>Выравнивание бюджетной обеспеченности</t>
  </si>
  <si>
    <t>1860200000</t>
  </si>
  <si>
    <t>Комплеск процессных мероприятий 2.  "Поддержка и организация направления муниципальным образованиям Слюдянского района межбюджетных трансфертов с целью выравнивания их бюджетной обеспеченности, обеспечения сбалансированности местных бюджетов и исполнения переданных государственных полномочий"</t>
  </si>
  <si>
    <t>186010Б100</t>
  </si>
  <si>
    <t>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поселения, исполнение бюджета поселения, составление отчета об исполнении бюджета поселения в соответствии с БК РФ</t>
  </si>
  <si>
    <t>1860100100</t>
  </si>
  <si>
    <t>1860100090</t>
  </si>
  <si>
    <t>Резервный фонд Слюдянского муниципального района</t>
  </si>
  <si>
    <t>700</t>
  </si>
  <si>
    <t>1860100080</t>
  </si>
  <si>
    <t>Обслуживание государственного (муниципального) долга</t>
  </si>
  <si>
    <t>Процентные платежи по муниципальному долгу Слюдянского муниципального района</t>
  </si>
  <si>
    <t>1860100000</t>
  </si>
  <si>
    <t>Комплеск процессных мероприятий 1. "Организация и управление бюджетным процессом"</t>
  </si>
  <si>
    <t>1800000000</t>
  </si>
  <si>
    <t>Муниципальная программа "Управление муниципальными финансами Слюдянского муниципального района"</t>
  </si>
  <si>
    <t>1760200040</t>
  </si>
  <si>
    <t>Финансовое обеспечение деятельности МКУ "Объединенная редакция телевидения, радио, газеты "Славное море"</t>
  </si>
  <si>
    <t>1760200000</t>
  </si>
  <si>
    <t>Комплеск процессных мероприятий 2. "Информационное освещение деятельности органов местного самоуправления"</t>
  </si>
  <si>
    <t>1760173340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</si>
  <si>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</si>
  <si>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1760173330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</si>
  <si>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</si>
  <si>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1760173320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</si>
  <si>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</si>
  <si>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1760173310</t>
  </si>
  <si>
    <t>Осуществление отдельных областных государственных полномочий в сфере труда</t>
  </si>
  <si>
    <t>1760173150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</si>
  <si>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</si>
  <si>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1760100100</t>
  </si>
  <si>
    <t>1760100000</t>
  </si>
  <si>
    <t>Комплеск процессных мероприятий 1. "Обеспечение деятельности администрации Слюдянского муниципального района"</t>
  </si>
  <si>
    <t>1700000000</t>
  </si>
  <si>
    <t>Муниципальная программа "Организация муниципального управления в Слюдянском муниципальном районе"</t>
  </si>
  <si>
    <t>1660502802</t>
  </si>
  <si>
    <t>Организация транспортного обслуживания населения между поселениями в границах муниципального района</t>
  </si>
  <si>
    <t>1660502801</t>
  </si>
  <si>
    <t>Субсидирование социально-значимых муниципальных (пригородных) маршрутов перевозок пассажиров, не обеспечивающих безубыточную работу перевозчиков</t>
  </si>
  <si>
    <t>1660500000</t>
  </si>
  <si>
    <t>Комплеск процессных мероприятий 5. "Повышение транспортной доступности"</t>
  </si>
  <si>
    <t>1660402702</t>
  </si>
  <si>
    <t>Организация в границах сельских поселений электро-, тепло-, газо- и водоснабжения населения, водоотведения</t>
  </si>
  <si>
    <t>1660402701</t>
  </si>
  <si>
    <t>Обеспечение проведения мероприятий по повышению энергоэффективности учереждений бюджетной сферы</t>
  </si>
  <si>
    <t>1660400000</t>
  </si>
  <si>
    <t>Комплеск процессных мероприятий 4. "Жилищно-коммунальное хозяйство, энергосбережение и повышение энергетической эффективности"</t>
  </si>
  <si>
    <t>1660302601</t>
  </si>
  <si>
    <t>Мероприяти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</si>
  <si>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1660300000</t>
  </si>
  <si>
    <t>Комплеск процессных мероприятий 3. "Охрана окружающей среды"</t>
  </si>
  <si>
    <t>400</t>
  </si>
  <si>
    <t>16602SД010</t>
  </si>
  <si>
    <t>Капитальные вложения в объекты государственной (муниципальной) собственности</t>
  </si>
  <si>
    <t>Осуществление дорожной деятельности в отношении автомобильных дорог местного значения</t>
  </si>
  <si>
    <t>166029Д001</t>
  </si>
  <si>
    <t>Обеспечение полномочий в сфере дорожного хозяйства</t>
  </si>
  <si>
    <t>1660200000</t>
  </si>
  <si>
    <t>Комплеск процессных мероприятий 2. "Дорожная деятельность"</t>
  </si>
  <si>
    <t>1640102301</t>
  </si>
  <si>
    <t>Расходы местного бюджета на создание и модернизацию объектов спортивной инфраструктуры муниципальной собственности для занятий физической культурой и спортом</t>
  </si>
  <si>
    <t>1640100000</t>
  </si>
  <si>
    <t>16301S2610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</si>
  <si>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</si>
  <si>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1630102201</t>
  </si>
  <si>
    <t>Создание новых мест в образовательных организациях Слюдянского муниципального района</t>
  </si>
  <si>
    <t>1630100000</t>
  </si>
  <si>
    <t>1600000000</t>
  </si>
  <si>
    <t>1560173120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</si>
  <si>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</si>
  <si>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1560100000</t>
  </si>
  <si>
    <t>Комплеск процессных мероприятий 1. "Обеспечение программных мероприятий и исполнение государственных полномочий"</t>
  </si>
  <si>
    <t>154010ПС00</t>
  </si>
  <si>
    <t>Приобретение  специализированного оборудования для сельскохозяйственной продукции</t>
  </si>
  <si>
    <t>1540100000</t>
  </si>
  <si>
    <t>Муниципальный проект "Развитие отрасли растениеводства и переработки плодово-ягодного сырья"</t>
  </si>
  <si>
    <t>153020И000</t>
  </si>
  <si>
    <t>Создание условий для реализации инновационных направлений  и проектов в сфере агробизнес-образования</t>
  </si>
  <si>
    <t>1530200000</t>
  </si>
  <si>
    <t>Муниципальный проект "Реализация программ развития школ агробизнес образования"</t>
  </si>
  <si>
    <t>15301S2994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</si>
  <si>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</si>
  <si>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153010С000</t>
  </si>
  <si>
    <t>Предоставление субсидии  садоводческим и огородническим некоммерческим товариществам на развитие инженерной инфраструктуры объектов общего пользования</t>
  </si>
  <si>
    <t>1530100000</t>
  </si>
  <si>
    <t>Муниципальный проект "Инфраструктурное развитие садоводческих и огороднических некоммерческих товариществ"</t>
  </si>
  <si>
    <t>1500000000</t>
  </si>
  <si>
    <t>Муниципальная программа "Развитие сельского хозяйства в Слюдянском муниципальном районе"</t>
  </si>
  <si>
    <t>1460201302</t>
  </si>
  <si>
    <t>Поддержка туристических клубов и объединений</t>
  </si>
  <si>
    <t>1460201301</t>
  </si>
  <si>
    <t>Мероприятия направленные на увеличение туристического потока</t>
  </si>
  <si>
    <t>1460200000</t>
  </si>
  <si>
    <t>Комплеск процессных мероприятий 2. «Популяризация туризма на Южном Прибайкалье»</t>
  </si>
  <si>
    <t>1460101201</t>
  </si>
  <si>
    <t>Мероприятия направленные на информационную поддержку и популяризацию  малого и среднего предпринимательства,  в том числе самозанятости</t>
  </si>
  <si>
    <t>1460100000</t>
  </si>
  <si>
    <t>Комплеск процессных мероприятий 1. «Популяризация бизнеса»</t>
  </si>
  <si>
    <t>1440101102</t>
  </si>
  <si>
    <t>Органиация и проведение фестиваля-конкурса проектов участников бизнес-инкубатора</t>
  </si>
  <si>
    <t>1440101101</t>
  </si>
  <si>
    <t>Гранты в форме субсидий физическим лицам – победителям конкурса</t>
  </si>
  <si>
    <t>1440100000</t>
  </si>
  <si>
    <t>Муниципальный проект «Бизнес инкубатор»</t>
  </si>
  <si>
    <t>1400000000</t>
  </si>
  <si>
    <t>Муниципальная программа "Содействие развитию предпринимательства и туризма в Слюдянском муниципальном районе"</t>
  </si>
  <si>
    <t>1360606502</t>
  </si>
  <si>
    <t>Мероприятия, направленные на профилактику социального сиротства</t>
  </si>
  <si>
    <t>300</t>
  </si>
  <si>
    <t>1360606501</t>
  </si>
  <si>
    <t>Социальное обеспечение и иные выплаты населению</t>
  </si>
  <si>
    <t>Мероприятия, направленные на профилактику безнадзорности, правонарушений и преступлений несовершеннолетних</t>
  </si>
  <si>
    <t>1360600000</t>
  </si>
  <si>
    <t>Комплеск процессных мероприятий 6. «Профилактика безнадзорности  и правонарушений несовершеннолетних»</t>
  </si>
  <si>
    <t>1360506402</t>
  </si>
  <si>
    <t>Мероприятия по мотивации граждан к ведению здорового образа жизни, включая отказ от вредных привычек</t>
  </si>
  <si>
    <t>1360506401</t>
  </si>
  <si>
    <t>Мероприятия по профилактике социально значимых заболеваний</t>
  </si>
  <si>
    <t>1360500000</t>
  </si>
  <si>
    <t>Комплеск процессных мероприятий 5. «Профилактика социально-значимых заболеваний и поддержка ЗОЖ»</t>
  </si>
  <si>
    <t>1360406302</t>
  </si>
  <si>
    <t>Субсидии районной общественной организации Союз садоводов Слюдянского района</t>
  </si>
  <si>
    <t>1360406301</t>
  </si>
  <si>
    <t>Субсидии районной общественной организации Совету ветеранов (пенсионеров) войны, труда, Вооруженных сил и правоохранительных органов</t>
  </si>
  <si>
    <t>1360400000</t>
  </si>
  <si>
    <t>Комплеск процессных мероприятий 4. «Создание условий для развития деятельности СОНКО»</t>
  </si>
  <si>
    <t>1360373190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</si>
  <si>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</si>
  <si>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1360373050</t>
  </si>
  <si>
    <t>Осуществление отдельных областных государственных полномочий по  обеспечению бесплатным питанием отдельных категорий обучающихся</t>
  </si>
  <si>
    <t>1360300000</t>
  </si>
  <si>
    <t>Комплеск процессных мероприятий 3. «Обеспечение питанием отдельных категорий детей»</t>
  </si>
  <si>
    <t>1360206206</t>
  </si>
  <si>
    <t>Обеспечение выплаты муниципальных пенсий</t>
  </si>
  <si>
    <t>1360206205</t>
  </si>
  <si>
    <t>Ежемесячная социальная стипендия гражданам</t>
  </si>
  <si>
    <t>1360206204</t>
  </si>
  <si>
    <t>Оплата госпошлины</t>
  </si>
  <si>
    <t>1360206203</t>
  </si>
  <si>
    <t>Занятость несовершеннолетних граждан в возрасте от 14 до 18 лет</t>
  </si>
  <si>
    <t>1360206202</t>
  </si>
  <si>
    <t>Меры социальной поддержки многодетным семьям</t>
  </si>
  <si>
    <t>1360206201</t>
  </si>
  <si>
    <t>Адресная поддержка гражданам, находящимся в трудной жизненной ситуации</t>
  </si>
  <si>
    <t>1360200000</t>
  </si>
  <si>
    <t>Комплеск процессных мероприятий 2. «Адресная поддержка отдельных категорий граждан»</t>
  </si>
  <si>
    <t>1360106105</t>
  </si>
  <si>
    <t>Выплата денежной компенсации по найму (аренде) жилого помещения молодым  специалистам учреждений образования</t>
  </si>
  <si>
    <t>1360106104</t>
  </si>
  <si>
    <t>Выплата единовременного денежного пособия молодым  специалистам учреждений образования</t>
  </si>
  <si>
    <t>1360106102</t>
  </si>
  <si>
    <t xml:space="preserve"> Единовременная денежная выплата медицинским работникам, принятым на работу в областное государственное бюджетное учреждение здравоохранения «Слюдянская районная больница»</t>
  </si>
  <si>
    <t>1360106101</t>
  </si>
  <si>
    <t xml:space="preserve"> Меры социальной поддержки Почетным гражданам Слюдянского муниципального района</t>
  </si>
  <si>
    <t>1360100000</t>
  </si>
  <si>
    <t>Комплеск процессных мероприятий 1. «Реализация публичных нормативных обязательств и социальных выплат»</t>
  </si>
  <si>
    <t>13301L4970</t>
  </si>
  <si>
    <t>Реализация мероприятий по обеспечению жильем молодых семей</t>
  </si>
  <si>
    <t>1330100000</t>
  </si>
  <si>
    <t>Муниципальный проект "Молодым семьям-доступное жилье"</t>
  </si>
  <si>
    <t>1300000000</t>
  </si>
  <si>
    <t>Муниципальная программа "Социальная поддержка населения Слюдянского муниципального района"</t>
  </si>
  <si>
    <t>12605S2080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</si>
  <si>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</si>
  <si>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1260507110</t>
  </si>
  <si>
    <t>Обеспечение условий для отдыха и оздоровления детей в муниципальных загородных оздоровительных лагерях</t>
  </si>
  <si>
    <t>1260500000</t>
  </si>
  <si>
    <t>Комплеск процессных мероприятий 5. "Досуг и отдых детей"</t>
  </si>
  <si>
    <t>1260404023</t>
  </si>
  <si>
    <t>Мероприятия в сфере физической культуры и спорта, в т.ч. среди лиц с ОВЗ и инвалидов</t>
  </si>
  <si>
    <t>1260400000</t>
  </si>
  <si>
    <t>Комплеск процессных мероприятий 4. "Физическая культура"</t>
  </si>
  <si>
    <t>1260304022</t>
  </si>
  <si>
    <t>Мероприятия в сфере молодёжной политики</t>
  </si>
  <si>
    <t>1260300000</t>
  </si>
  <si>
    <t>Комплеск процессных мероприятий 3. "Молодежная политика"</t>
  </si>
  <si>
    <t>12602L519A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</si>
  <si>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</si>
  <si>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1260205120</t>
  </si>
  <si>
    <t>Расходы на функционирование МБУ "Межпоселенческая центральная библиотека Слюдянского муниципального района"</t>
  </si>
  <si>
    <t>1260200000</t>
  </si>
  <si>
    <t>Комплеск процессных мероприятий 2. "Обеспечение функционирования библиотек"</t>
  </si>
  <si>
    <t>1260105110</t>
  </si>
  <si>
    <t>Расходы на функционирование МБУК "Дом культуры "Перевал" Слюдянского муниципального района"</t>
  </si>
  <si>
    <t>1260104021</t>
  </si>
  <si>
    <t>Мероприятия в сфере культуры</t>
  </si>
  <si>
    <t>1260100000</t>
  </si>
  <si>
    <t>Комплеск процессных мероприятий 1. "Развитие культуры"</t>
  </si>
  <si>
    <t>1200000000</t>
  </si>
  <si>
    <t>Муниципальная программа "Развитие культуры, физической культуры, спорта и молодежной политики, досуга и отдыха детей в Слюдянском муниципальном районе"</t>
  </si>
  <si>
    <t>116020Д100</t>
  </si>
  <si>
    <t>Осуществление части полномочий по решению вопросов местного значения в соответствии с заключенными соглашениями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ситуаций, в части касающейся выполнения задач органом повседневного управления единой дежурно-диспетчерской службой</t>
  </si>
  <si>
    <t>1160200010</t>
  </si>
  <si>
    <t>Функционирование МКУ «Управление по делам гражданской обороны и чрезвычайных ситуаций Слюдянского муниципального района»</t>
  </si>
  <si>
    <t>1160200000</t>
  </si>
  <si>
    <t>Комплеск процессных мероприятий 2. "Управление развитием в области по делам гражданской обороны и чрезвычайным ситуациям"</t>
  </si>
  <si>
    <t>1160104038</t>
  </si>
  <si>
    <t>Обеспечение первичных мер пожарной безопасности</t>
  </si>
  <si>
    <t>1160104037</t>
  </si>
  <si>
    <t>Создание и обеспечение функционирования курсов ГО</t>
  </si>
  <si>
    <t>1160104034</t>
  </si>
  <si>
    <t>Обеспечение и совершенствование деятельности единой дежурной диспетчерской службы и службы 112</t>
  </si>
  <si>
    <t>1160104033</t>
  </si>
  <si>
    <t>Создание и поддержание в постоянной готовности муниципальной системы оповещения и информирования населения</t>
  </si>
  <si>
    <t>1160104032</t>
  </si>
  <si>
    <t>Проведение мероприятий, направленных на организацию первоочередного жизнеобеспечения населения в чрезвычайных ситуациях и работы пунктов временного размещения пострадавшего населения</t>
  </si>
  <si>
    <t>1160104031</t>
  </si>
  <si>
    <t>Проведение мероприятий, направленных на предупреждение, устранение, или ликвидацию аварий, происшествий, чрезвычайных ситуаций</t>
  </si>
  <si>
    <t>1160100000</t>
  </si>
  <si>
    <t>Комплеск процессных мероприятий 1. "Защита населения и территории от чрезвычайных ситуаций природного и техногенного характера, обеспечение пожарной безопасности и совершенствование системы гражданской обороны»</t>
  </si>
  <si>
    <t>1100000000</t>
  </si>
  <si>
    <t>Муниципальная программа "Развитие системы гражданской обороны, защиты населения и территории от чрезвычайных ситуаций и обеспечения пожарной безопасности на территории Слюдянского муниципального района"</t>
  </si>
  <si>
    <t>1060304010</t>
  </si>
  <si>
    <t>Мероприятия, направленные на повышение правового сознания и предупреждение опасного поведения участников дорожного движения</t>
  </si>
  <si>
    <t>1060300000</t>
  </si>
  <si>
    <t>Комплекс процессных мероприятий 3. "Безопасность дорожного движения"</t>
  </si>
  <si>
    <t>1060203120</t>
  </si>
  <si>
    <t>Развитие территориальной психолого-медико-педагогической комиссии в Слюдянском муниципальном районе</t>
  </si>
  <si>
    <t>1060203110</t>
  </si>
  <si>
    <t>Обеспечение функционирования информационно-методического центра</t>
  </si>
  <si>
    <t>1060200000</t>
  </si>
  <si>
    <t>Комплекс процессных мероприятий 2. "Муниципальная методическая служба и оказание помощи детям с ОВЗ"</t>
  </si>
  <si>
    <t>10601S2976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</si>
  <si>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</si>
  <si>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10601S2957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</si>
  <si>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</si>
  <si>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10601S2928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</si>
  <si>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</si>
  <si>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10601S2370</t>
  </si>
  <si>
    <t>10601L3041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</si>
  <si>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</si>
  <si>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1060173180</t>
  </si>
  <si>
    <t>Осуществление областных государственных полномочий по обеспечению бесплатным двухразовым питанием детей-инвалидов</t>
  </si>
  <si>
    <t>1060173020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</si>
  <si>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</si>
  <si>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1060173010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</si>
  <si>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</si>
  <si>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1060102110</t>
  </si>
  <si>
    <t>Обеспечение  функционирования муниципальных образовательных, дошкольных организаций и организаций дополнительного образования</t>
  </si>
  <si>
    <t>Комплекс процессных мероприятий 1. "Предоставление дошкольного, общего и дополнительного образования"</t>
  </si>
  <si>
    <t>1000000000</t>
  </si>
  <si>
    <t>Муниципальная программа "Развитие образования в Слюдянском муниципальном районе"</t>
  </si>
  <si>
    <t>ВР</t>
  </si>
  <si>
    <t>ЦСР</t>
  </si>
  <si>
    <t>Наименование показателя</t>
  </si>
  <si>
    <t>2025 год</t>
  </si>
  <si>
    <t>2026 год</t>
  </si>
  <si>
    <t>2027 год</t>
  </si>
  <si>
    <t xml:space="preserve">Справка об изменениях, вносимых в проект бюджета Слюдянского муниципального района   </t>
  </si>
  <si>
    <t>Муниципальный проект "Улучшение условий для занятий физической культурой и спортом, массовым спортом, в том числе повышение уровня обеспеченности населения объектами спорта в Слюдянском муниципальном районе"</t>
  </si>
  <si>
    <t>Отклонение</t>
  </si>
  <si>
    <t>Муниципальная программа "Комфортная и безопасная среда для жизни и экологическое благополучие Слюдянского муниципального района"</t>
  </si>
  <si>
    <t>Муниципальный проект "Строительство, приобретение, реконструкция, а также проведение капитальных ремонтов образовательных организаций Слюдянского муниципального района"</t>
  </si>
  <si>
    <t>Муниципальный проект "Педагоги и наставники"</t>
  </si>
  <si>
    <t>101Ю600000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</si>
  <si>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</si>
  <si>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101Ю650501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</si>
  <si>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</si>
  <si>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101Ю651791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</si>
  <si>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</si>
  <si>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101Ю653031</t>
  </si>
  <si>
    <t>Муниципальный проект "Поддержка семьи"</t>
  </si>
  <si>
    <t>101Я100000</t>
  </si>
  <si>
    <t>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</si>
  <si>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101Я153150</t>
  </si>
  <si>
    <t>11602СС100</t>
  </si>
  <si>
    <t>Организация и осуществление мероприятий по гражданской обороне, защите населения и территории поселений от чрезвычайных ситуаций природного и техногенного характера в части касающейся организации эксплуатационно-технического обслуживания</t>
  </si>
  <si>
    <t>121Я500000</t>
  </si>
  <si>
    <t>121Я555131</t>
  </si>
  <si>
    <t>Муниципальный прект "Семейные ценности и инфраструктура культуры"</t>
  </si>
  <si>
    <t>Развитие сети учреждений культурно-досугового типа</t>
  </si>
  <si>
    <t>12601S2370</t>
  </si>
  <si>
    <t>12601S2381</t>
  </si>
  <si>
    <t>12601S2382</t>
  </si>
  <si>
    <t>Финансовая поддержка реализации инициативного проекта "Моя малая Родина"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</si>
  <si>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Финансовая поддержка реализации инициативного проекта "Обновление центрального крыльца "Дома культуры "Перевал"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</si>
  <si>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12605S2070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</si>
  <si>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</si>
  <si>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Ежемесячная компенсация расходов на оплату найма (поднайма) жилого помещения для отдельных категорий медицинских работников ОГБУЗ «Слюдянская районная больница»</t>
  </si>
  <si>
    <t>Иные мероприятия в сфере охраны окружающей среды и благоустройства сельских кладбищ</t>
  </si>
  <si>
    <t>21601S2383</t>
  </si>
  <si>
    <t>Финансовая поддержка реализации инициативного проекта "Казаком быть-России служить" в целях софинансирования расходных обязательств муниципальных образований Иркутской области на реализацию инициативных проектов Иркутской области</t>
  </si>
  <si>
    <t>Председатель Комитета финансов Слюдянского района</t>
  </si>
  <si>
    <t>С.Б.Адамова</t>
  </si>
  <si>
    <t>Начальник отдела бюджетного планирования</t>
  </si>
  <si>
    <t>С.А.Кирина</t>
  </si>
  <si>
    <t>Муниципальный проект "Школа на 725 мест в микрорайоне «Рудоуправление» г. Слюдянка"</t>
  </si>
  <si>
    <t>Муниципальный проект "Спортивно-оздоровительный комплекс в г.Слюдянка (I,II этапы строительства)"</t>
  </si>
  <si>
    <t>101Ю400000</t>
  </si>
  <si>
    <t>Муниципальный проект "Всё лучшее детям"</t>
  </si>
  <si>
    <t>Оснащение предметных кабинетов общеобразовательных организаций средствами обучения и воспитания</t>
  </si>
  <si>
    <t>101Ю455591</t>
  </si>
  <si>
    <t>12602S2946</t>
  </si>
  <si>
    <t>Развитие деятельности модельных муниципальных библиотек</t>
  </si>
  <si>
    <t>154010ПЯ00</t>
  </si>
  <si>
    <t>Развитие плодово-ягодного растениеводства</t>
  </si>
  <si>
    <t>Субсидии Слюдянской районной организации Иркутской областной организации общероссийской общественной организации "Всероссийской общество инвалидов"</t>
  </si>
  <si>
    <t>Субсидии Слюдянской районной общественной организации "Совет женщин Слюдянского района"</t>
  </si>
  <si>
    <t>Выплата компенсации родителям (законным представителям) за подвоз детей автомобильным транспортом общего пользования (кроме такси) в муниципальные бюджетные образовательные организации, реализующие программы дошкольного образования</t>
  </si>
  <si>
    <t>Комплекс процессных мероприятий 1 . "Совершенствование условий для развития градостроительной деятельности"</t>
  </si>
  <si>
    <t>Расходы местного бюджета на осуществление градостроительной деятельности</t>
  </si>
  <si>
    <t>Решение думы №78-VIIIрд от 31.03.2025 года</t>
  </si>
  <si>
    <t>Проект решения думы май</t>
  </si>
  <si>
    <t>10601S2850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</si>
  <si>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</si>
  <si>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12601S2100</t>
  </si>
  <si>
    <t>На развитие домов культуры</t>
  </si>
  <si>
    <t>май 2025 год</t>
  </si>
  <si>
    <t>Мероприятия по популяризации сельского хозяйства</t>
  </si>
  <si>
    <t>156010С100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</si>
</sst>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#,##0.00;0.00"/>
    <numFmt numFmtId="165" formatCode="000"/>
    <numFmt numFmtId="166" formatCode="000000000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166" fontId="3" fillId="0" borderId="2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alignment wrapText="1"/>
      <protection hidden="1"/>
    </xf>
    <xf numFmtId="166" fontId="1" fillId="0" borderId="2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0" applyNumberFormat="1" applyFont="1" applyFill="1" applyBorder="1" applyAlignment="1" applyProtection="1">
      <alignment wrapText="1"/>
      <protection hidden="1"/>
    </xf>
    <xf numFmtId="166" fontId="2" fillId="2" borderId="2" xfId="0" applyNumberFormat="1" applyFont="1" applyFill="1" applyBorder="1" applyAlignment="1" applyProtection="1">
      <protection hidden="1"/>
    </xf>
    <xf numFmtId="165" fontId="2" fillId="2" borderId="2" xfId="0" applyNumberFormat="1" applyFont="1" applyFill="1" applyBorder="1" applyAlignment="1" applyProtection="1">
      <protection hidden="1"/>
    </xf>
    <xf numFmtId="164" fontId="2" fillId="2" borderId="2" xfId="0" applyNumberFormat="1" applyFont="1" applyFill="1" applyBorder="1" applyAlignment="1" applyProtection="1">
      <protection hidden="1"/>
    </xf>
    <xf numFmtId="166" fontId="3" fillId="3" borderId="2" xfId="0" applyNumberFormat="1" applyFont="1" applyFill="1" applyBorder="1" applyAlignment="1" applyProtection="1">
      <alignment wrapText="1"/>
      <protection hidden="1"/>
    </xf>
    <xf numFmtId="166" fontId="3" fillId="3" borderId="2" xfId="0" applyNumberFormat="1" applyFont="1" applyFill="1" applyBorder="1" applyAlignment="1" applyProtection="1">
      <protection hidden="1"/>
    </xf>
    <xf numFmtId="165" fontId="3" fillId="3" borderId="2" xfId="0" applyNumberFormat="1" applyFont="1" applyFill="1" applyBorder="1" applyAlignment="1" applyProtection="1">
      <protection hidden="1"/>
    </xf>
    <xf numFmtId="164" fontId="3" fillId="3" borderId="2" xfId="0" applyNumberFormat="1" applyFont="1" applyFill="1" applyBorder="1" applyAlignment="1" applyProtection="1">
      <protection hidden="1"/>
    </xf>
    <xf numFmtId="166" fontId="3" fillId="4" borderId="2" xfId="0" applyNumberFormat="1" applyFont="1" applyFill="1" applyBorder="1" applyAlignment="1" applyProtection="1">
      <alignment wrapText="1"/>
      <protection hidden="1"/>
    </xf>
    <xf numFmtId="166" fontId="3" fillId="4" borderId="2" xfId="0" applyNumberFormat="1" applyFont="1" applyFill="1" applyBorder="1" applyAlignment="1" applyProtection="1">
      <protection hidden="1"/>
    </xf>
    <xf numFmtId="165" fontId="3" fillId="4" borderId="2" xfId="0" applyNumberFormat="1" applyFont="1" applyFill="1" applyBorder="1" applyAlignment="1" applyProtection="1">
      <protection hidden="1"/>
    </xf>
    <xf numFmtId="164" fontId="3" fillId="4" borderId="2" xfId="0" applyNumberFormat="1" applyFont="1" applyFill="1" applyBorder="1" applyAlignment="1" applyProtection="1">
      <protection hidden="1"/>
    </xf>
    <xf numFmtId="166" fontId="2" fillId="5" borderId="2" xfId="0" applyNumberFormat="1" applyFont="1" applyFill="1" applyBorder="1" applyAlignment="1" applyProtection="1">
      <alignment wrapText="1"/>
      <protection hidden="1"/>
    </xf>
    <xf numFmtId="166" fontId="2" fillId="5" borderId="2" xfId="0" applyNumberFormat="1" applyFont="1" applyFill="1" applyBorder="1" applyAlignment="1" applyProtection="1">
      <protection hidden="1"/>
    </xf>
    <xf numFmtId="165" fontId="2" fillId="5" borderId="2" xfId="0" applyNumberFormat="1" applyFont="1" applyFill="1" applyBorder="1" applyAlignment="1" applyProtection="1">
      <protection hidden="1"/>
    </xf>
    <xf numFmtId="164" fontId="2" fillId="5" borderId="2" xfId="0" applyNumberFormat="1" applyFont="1" applyFill="1" applyBorder="1" applyAlignment="1" applyProtection="1">
      <protection hidden="1"/>
    </xf>
    <xf numFmtId="166" fontId="3" fillId="6" borderId="2" xfId="0" applyNumberFormat="1" applyFont="1" applyFill="1" applyBorder="1" applyAlignment="1" applyProtection="1">
      <alignment wrapText="1"/>
      <protection hidden="1"/>
    </xf>
    <xf numFmtId="166" fontId="3" fillId="6" borderId="2" xfId="0" applyNumberFormat="1" applyFont="1" applyFill="1" applyBorder="1" applyAlignment="1" applyProtection="1">
      <protection hidden="1"/>
    </xf>
    <xf numFmtId="165" fontId="3" fillId="6" borderId="2" xfId="0" applyNumberFormat="1" applyFont="1" applyFill="1" applyBorder="1" applyAlignment="1" applyProtection="1">
      <protection hidden="1"/>
    </xf>
    <xf numFmtId="164" fontId="3" fillId="6" borderId="2" xfId="0" applyNumberFormat="1" applyFont="1" applyFill="1" applyBorder="1" applyAlignment="1" applyProtection="1">
      <protection hidden="1"/>
    </xf>
    <xf numFmtId="166" fontId="3" fillId="7" borderId="2" xfId="0" applyNumberFormat="1" applyFont="1" applyFill="1" applyBorder="1" applyAlignment="1" applyProtection="1">
      <alignment wrapText="1"/>
      <protection hidden="1"/>
    </xf>
    <xf numFmtId="166" fontId="3" fillId="7" borderId="2" xfId="0" applyNumberFormat="1" applyFont="1" applyFill="1" applyBorder="1" applyAlignment="1" applyProtection="1">
      <protection hidden="1"/>
    </xf>
    <xf numFmtId="165" fontId="3" fillId="7" borderId="2" xfId="0" applyNumberFormat="1" applyFont="1" applyFill="1" applyBorder="1" applyAlignment="1" applyProtection="1">
      <protection hidden="1"/>
    </xf>
    <xf numFmtId="164" fontId="3" fillId="7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horizontal="left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8" borderId="2" xfId="0" applyNumberFormat="1" applyFont="1" applyFill="1" applyBorder="1" applyAlignment="1" applyProtection="1">
      <alignment wrapText="1"/>
      <protection hidden="1"/>
    </xf>
    <xf numFmtId="166" fontId="1" fillId="8" borderId="2" xfId="0" applyNumberFormat="1" applyFont="1" applyFill="1" applyBorder="1" applyAlignment="1" applyProtection="1">
      <protection hidden="1"/>
    </xf>
    <xf numFmtId="165" fontId="1" fillId="8" borderId="2" xfId="0" applyNumberFormat="1" applyFont="1" applyFill="1" applyBorder="1" applyAlignment="1" applyProtection="1">
      <protection hidden="1"/>
    </xf>
    <xf numFmtId="164" fontId="1" fillId="8" borderId="2" xfId="0" applyNumberFormat="1" applyFont="1" applyFill="1" applyBorder="1" applyAlignment="1" applyProtection="1">
      <protection hidden="1"/>
    </xf>
    <xf numFmtId="0" fontId="6" fillId="8" borderId="0" xfId="0" applyFont="1" applyFill="1"/>
    <xf numFmtId="166" fontId="1" fillId="4" borderId="2" xfId="0" applyNumberFormat="1" applyFont="1" applyFill="1" applyBorder="1" applyAlignment="1" applyProtection="1">
      <alignment wrapText="1"/>
      <protection hidden="1"/>
    </xf>
    <xf numFmtId="166" fontId="1" fillId="4" borderId="2" xfId="0" applyNumberFormat="1" applyFont="1" applyFill="1" applyBorder="1" applyAlignment="1" applyProtection="1">
      <protection hidden="1"/>
    </xf>
    <xf numFmtId="165" fontId="1" fillId="4" borderId="2" xfId="0" applyNumberFormat="1" applyFont="1" applyFill="1" applyBorder="1" applyAlignment="1" applyProtection="1">
      <protection hidden="1"/>
    </xf>
    <xf numFmtId="164" fontId="1" fillId="4" borderId="2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alignment horizontal="left"/>
      <protection hidden="1"/>
    </xf>
    <xf numFmtId="166" fontId="3" fillId="0" borderId="2" xfId="0" applyNumberFormat="1" applyFont="1" applyFill="1" applyBorder="1" applyAlignment="1" applyProtection="1">
      <alignment horizontal="left"/>
      <protection hidden="1"/>
    </xf>
    <xf numFmtId="165" fontId="3" fillId="0" borderId="2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Alignment="1">
      <alignment wrapText="1"/>
    </xf>
    <xf numFmtId="0" fontId="1" fillId="0" borderId="0" xfId="0" applyFont="1" applyAlignment="1" applyProtection="1">
      <alignment horizontal="center"/>
      <protection hidden="1"/>
    </xf>
    <xf numFmtId="0" fontId="7" fillId="8" borderId="0" xfId="0" applyFont="1" applyFill="1"/>
    <xf numFmtId="4" fontId="1" fillId="0" borderId="0" xfId="0" applyNumberFormat="1" applyFont="1" applyAlignment="1" applyProtection="1">
      <alignment horizontal="center"/>
      <protection hidden="1"/>
    </xf>
    <xf numFmtId="0" fontId="7" fillId="8" borderId="0" xfId="1" applyFont="1" applyFill="1"/>
    <xf numFmtId="0" fontId="1" fillId="0" borderId="0" xfId="0" applyFont="1" applyAlignment="1" applyProtection="1">
      <alignment wrapText="1"/>
      <protection hidden="1"/>
    </xf>
    <xf numFmtId="0" fontId="7" fillId="8" borderId="0" xfId="0" applyFont="1" applyFill="1" applyAlignment="1">
      <alignment horizontal="left"/>
    </xf>
    <xf numFmtId="164" fontId="3" fillId="8" borderId="2" xfId="0" applyNumberFormat="1" applyFont="1" applyFill="1" applyBorder="1" applyAlignment="1" applyProtection="1">
      <protection hidden="1"/>
    </xf>
    <xf numFmtId="166" fontId="3" fillId="3" borderId="2" xfId="0" applyNumberFormat="1" applyFont="1" applyFill="1" applyBorder="1" applyAlignment="1" applyProtection="1">
      <alignment horizontal="left"/>
      <protection hidden="1"/>
    </xf>
    <xf numFmtId="165" fontId="3" fillId="3" borderId="2" xfId="0" applyNumberFormat="1" applyFont="1" applyFill="1" applyBorder="1" applyAlignment="1" applyProtection="1">
      <alignment horizontal="left"/>
      <protection hidden="1"/>
    </xf>
    <xf numFmtId="164" fontId="1" fillId="3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3" fillId="8" borderId="2" xfId="0" applyNumberFormat="1" applyFont="1" applyFill="1" applyBorder="1" applyAlignment="1" applyProtection="1">
      <alignment wrapText="1"/>
      <protection hidden="1"/>
    </xf>
    <xf numFmtId="165" fontId="1" fillId="8" borderId="2" xfId="0" applyNumberFormat="1" applyFont="1" applyFill="1" applyBorder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69"/>
  <sheetViews>
    <sheetView showGridLines="0" tabSelected="1" topLeftCell="A337" workbookViewId="0">
      <selection activeCell="E345" sqref="E345"/>
    </sheetView>
  </sheetViews>
  <sheetFormatPr defaultColWidth="9.140625" defaultRowHeight="12.75" x14ac:dyDescent="0.2"/>
  <cols>
    <col min="1" max="1" width="50.85546875" customWidth="1"/>
    <col min="2" max="2" width="10.140625" customWidth="1"/>
    <col min="3" max="3" width="4.85546875" customWidth="1"/>
    <col min="4" max="12" width="15.140625" customWidth="1"/>
    <col min="13" max="245" width="9.140625" customWidth="1"/>
  </cols>
  <sheetData>
    <row r="2" spans="1:12" ht="20.25" x14ac:dyDescent="0.3">
      <c r="A2" s="68" t="s">
        <v>338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8.75" x14ac:dyDescent="0.3">
      <c r="A3" s="69" t="s">
        <v>397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5" spans="1:12" ht="12.75" customHeight="1" x14ac:dyDescent="0.2">
      <c r="A5" s="70" t="s">
        <v>334</v>
      </c>
      <c r="B5" s="67" t="s">
        <v>333</v>
      </c>
      <c r="C5" s="67" t="s">
        <v>332</v>
      </c>
      <c r="D5" s="71" t="s">
        <v>335</v>
      </c>
      <c r="E5" s="72"/>
      <c r="F5" s="73"/>
      <c r="G5" s="74" t="s">
        <v>336</v>
      </c>
      <c r="H5" s="75"/>
      <c r="I5" s="76"/>
      <c r="J5" s="74" t="s">
        <v>337</v>
      </c>
      <c r="K5" s="75"/>
      <c r="L5" s="76"/>
    </row>
    <row r="6" spans="1:12" ht="33.75" x14ac:dyDescent="0.2">
      <c r="A6" s="70"/>
      <c r="B6" s="67"/>
      <c r="C6" s="67"/>
      <c r="D6" s="63" t="s">
        <v>391</v>
      </c>
      <c r="E6" s="39" t="s">
        <v>392</v>
      </c>
      <c r="F6" s="13" t="s">
        <v>340</v>
      </c>
      <c r="G6" s="63" t="s">
        <v>391</v>
      </c>
      <c r="H6" s="63" t="s">
        <v>392</v>
      </c>
      <c r="I6" s="39" t="s">
        <v>340</v>
      </c>
      <c r="J6" s="63" t="s">
        <v>391</v>
      </c>
      <c r="K6" s="63" t="s">
        <v>392</v>
      </c>
      <c r="L6" s="39" t="s">
        <v>340</v>
      </c>
    </row>
    <row r="7" spans="1:12" ht="22.5" x14ac:dyDescent="0.2">
      <c r="A7" s="14" t="s">
        <v>331</v>
      </c>
      <c r="B7" s="15" t="s">
        <v>330</v>
      </c>
      <c r="C7" s="16" t="s">
        <v>0</v>
      </c>
      <c r="D7" s="17">
        <f t="shared" ref="D7:L7" si="0">D22+D43+D50+D12+D19+D8</f>
        <v>1395659132.6399999</v>
      </c>
      <c r="E7" s="17">
        <f t="shared" si="0"/>
        <v>1412079537.1199999</v>
      </c>
      <c r="F7" s="17">
        <f t="shared" si="0"/>
        <v>16420404.479999989</v>
      </c>
      <c r="G7" s="17">
        <f t="shared" si="0"/>
        <v>1273921764.48</v>
      </c>
      <c r="H7" s="17">
        <f t="shared" si="0"/>
        <v>1274303312.48</v>
      </c>
      <c r="I7" s="17">
        <f t="shared" si="0"/>
        <v>381548</v>
      </c>
      <c r="J7" s="17">
        <f t="shared" si="0"/>
        <v>1253099381.01</v>
      </c>
      <c r="K7" s="17">
        <f t="shared" si="0"/>
        <v>1253638966.01</v>
      </c>
      <c r="L7" s="17">
        <f t="shared" si="0"/>
        <v>539585</v>
      </c>
    </row>
    <row r="8" spans="1:12" x14ac:dyDescent="0.2">
      <c r="A8" s="45" t="s">
        <v>379</v>
      </c>
      <c r="B8" s="46" t="s">
        <v>378</v>
      </c>
      <c r="C8" s="47">
        <v>0</v>
      </c>
      <c r="D8" s="48">
        <f t="shared" ref="D8:L8" si="1">D9</f>
        <v>569500</v>
      </c>
      <c r="E8" s="48">
        <f t="shared" si="1"/>
        <v>569500</v>
      </c>
      <c r="F8" s="48">
        <f t="shared" si="1"/>
        <v>0</v>
      </c>
      <c r="G8" s="48">
        <f t="shared" si="1"/>
        <v>0</v>
      </c>
      <c r="H8" s="48">
        <f t="shared" si="1"/>
        <v>0</v>
      </c>
      <c r="I8" s="48">
        <f t="shared" si="1"/>
        <v>0</v>
      </c>
      <c r="J8" s="48">
        <f t="shared" si="1"/>
        <v>0</v>
      </c>
      <c r="K8" s="48">
        <f t="shared" si="1"/>
        <v>0</v>
      </c>
      <c r="L8" s="48">
        <f t="shared" si="1"/>
        <v>0</v>
      </c>
    </row>
    <row r="9" spans="1:12" ht="22.5" x14ac:dyDescent="0.2">
      <c r="A9" s="40" t="s">
        <v>380</v>
      </c>
      <c r="B9" s="41" t="s">
        <v>381</v>
      </c>
      <c r="C9" s="42">
        <v>0</v>
      </c>
      <c r="D9" s="43">
        <f>D11+D10</f>
        <v>569500</v>
      </c>
      <c r="E9" s="43">
        <f>E11+E10</f>
        <v>569500</v>
      </c>
      <c r="F9" s="43">
        <f>E9-D9</f>
        <v>0</v>
      </c>
      <c r="G9" s="43">
        <f t="shared" ref="G9:L9" si="2">G11</f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</row>
    <row r="10" spans="1:12" ht="22.5" x14ac:dyDescent="0.2">
      <c r="A10" s="9" t="s">
        <v>3</v>
      </c>
      <c r="B10" s="41" t="s">
        <v>381</v>
      </c>
      <c r="C10" s="42">
        <v>200</v>
      </c>
      <c r="D10" s="43">
        <v>0</v>
      </c>
      <c r="E10" s="43">
        <v>569500</v>
      </c>
      <c r="F10" s="11">
        <f t="shared" ref="F10:F11" si="3">E10-D10</f>
        <v>569500</v>
      </c>
      <c r="G10" s="43"/>
      <c r="H10" s="43"/>
      <c r="I10" s="43"/>
      <c r="J10" s="43"/>
      <c r="K10" s="43"/>
      <c r="L10" s="43"/>
    </row>
    <row r="11" spans="1:12" ht="22.5" x14ac:dyDescent="0.2">
      <c r="A11" s="40" t="s">
        <v>56</v>
      </c>
      <c r="B11" s="41" t="s">
        <v>381</v>
      </c>
      <c r="C11" s="42">
        <v>600</v>
      </c>
      <c r="D11" s="43">
        <v>569500</v>
      </c>
      <c r="E11" s="43">
        <v>0</v>
      </c>
      <c r="F11" s="11">
        <f t="shared" si="3"/>
        <v>-569500</v>
      </c>
      <c r="G11" s="43"/>
      <c r="H11" s="43"/>
      <c r="I11" s="11">
        <f t="shared" ref="I11" si="4">H11-G11</f>
        <v>0</v>
      </c>
      <c r="J11" s="43"/>
      <c r="K11" s="43"/>
      <c r="L11" s="11">
        <f t="shared" ref="L11" si="5">K11-J11</f>
        <v>0</v>
      </c>
    </row>
    <row r="12" spans="1:12" s="44" customFormat="1" x14ac:dyDescent="0.2">
      <c r="A12" s="45" t="s">
        <v>343</v>
      </c>
      <c r="B12" s="46" t="s">
        <v>344</v>
      </c>
      <c r="C12" s="47">
        <v>0</v>
      </c>
      <c r="D12" s="48">
        <f t="shared" ref="D12" si="6">D13+D15+D17</f>
        <v>60651100</v>
      </c>
      <c r="E12" s="48">
        <f t="shared" ref="E12:L12" si="7">E13+E15+E17</f>
        <v>60651100</v>
      </c>
      <c r="F12" s="48">
        <f>F13+F15+F17</f>
        <v>0</v>
      </c>
      <c r="G12" s="48">
        <f t="shared" ref="G12" si="8">G13+G15+G17</f>
        <v>60709000</v>
      </c>
      <c r="H12" s="48">
        <f t="shared" si="7"/>
        <v>60709000</v>
      </c>
      <c r="I12" s="48">
        <f t="shared" si="7"/>
        <v>0</v>
      </c>
      <c r="J12" s="48">
        <f t="shared" ref="J12" si="9">J13+J15+J17</f>
        <v>60773800</v>
      </c>
      <c r="K12" s="48">
        <f t="shared" si="7"/>
        <v>60773800</v>
      </c>
      <c r="L12" s="48">
        <f t="shared" si="7"/>
        <v>0</v>
      </c>
    </row>
    <row r="13" spans="1:12" s="44" customFormat="1" ht="45" x14ac:dyDescent="0.2">
      <c r="A13" s="40" t="s">
        <v>345</v>
      </c>
      <c r="B13" s="41" t="s">
        <v>346</v>
      </c>
      <c r="C13" s="42">
        <v>0</v>
      </c>
      <c r="D13" s="43">
        <f>D14</f>
        <v>937400</v>
      </c>
      <c r="E13" s="43">
        <f>E14</f>
        <v>937400</v>
      </c>
      <c r="F13" s="11">
        <f>E13-D13</f>
        <v>0</v>
      </c>
      <c r="G13" s="43">
        <f>G14</f>
        <v>937400</v>
      </c>
      <c r="H13" s="43">
        <f>H14</f>
        <v>937400</v>
      </c>
      <c r="I13" s="11">
        <f t="shared" ref="I13:I21" si="10">H13-G13</f>
        <v>0</v>
      </c>
      <c r="J13" s="43">
        <f>J14</f>
        <v>937400</v>
      </c>
      <c r="K13" s="43">
        <f>K14</f>
        <v>937400</v>
      </c>
      <c r="L13" s="11">
        <f t="shared" ref="L13:L21" si="11">K13-J13</f>
        <v>0</v>
      </c>
    </row>
    <row r="14" spans="1:12" s="44" customFormat="1" ht="22.5" x14ac:dyDescent="0.2">
      <c r="A14" s="40" t="s">
        <v>56</v>
      </c>
      <c r="B14" s="41" t="s">
        <v>346</v>
      </c>
      <c r="C14" s="42">
        <v>600</v>
      </c>
      <c r="D14" s="43">
        <v>937400</v>
      </c>
      <c r="E14" s="43">
        <v>937400</v>
      </c>
      <c r="F14" s="11">
        <f t="shared" ref="F14:F21" si="12">E14-D14</f>
        <v>0</v>
      </c>
      <c r="G14" s="43">
        <v>937400</v>
      </c>
      <c r="H14" s="43">
        <v>937400</v>
      </c>
      <c r="I14" s="11">
        <f t="shared" si="10"/>
        <v>0</v>
      </c>
      <c r="J14" s="43">
        <v>937400</v>
      </c>
      <c r="K14" s="43">
        <v>937400</v>
      </c>
      <c r="L14" s="11">
        <f t="shared" si="11"/>
        <v>0</v>
      </c>
    </row>
    <row r="15" spans="1:12" s="44" customFormat="1" ht="45" x14ac:dyDescent="0.2">
      <c r="A15" s="40" t="s">
        <v>347</v>
      </c>
      <c r="B15" s="41" t="s">
        <v>348</v>
      </c>
      <c r="C15" s="42">
        <v>0</v>
      </c>
      <c r="D15" s="43">
        <f>D16</f>
        <v>2851300</v>
      </c>
      <c r="E15" s="43">
        <f>E16</f>
        <v>2851300</v>
      </c>
      <c r="F15" s="11">
        <f>E15-D15</f>
        <v>0</v>
      </c>
      <c r="G15" s="43">
        <f t="shared" ref="G15:H15" si="13">G16</f>
        <v>2894700</v>
      </c>
      <c r="H15" s="43">
        <f t="shared" si="13"/>
        <v>2894700</v>
      </c>
      <c r="I15" s="11">
        <f t="shared" si="10"/>
        <v>0</v>
      </c>
      <c r="J15" s="43">
        <f t="shared" ref="J15:K15" si="14">J16</f>
        <v>2947200</v>
      </c>
      <c r="K15" s="43">
        <f t="shared" si="14"/>
        <v>2947200</v>
      </c>
      <c r="L15" s="11">
        <f t="shared" si="11"/>
        <v>0</v>
      </c>
    </row>
    <row r="16" spans="1:12" s="44" customFormat="1" ht="22.5" x14ac:dyDescent="0.2">
      <c r="A16" s="40" t="s">
        <v>56</v>
      </c>
      <c r="B16" s="41" t="s">
        <v>348</v>
      </c>
      <c r="C16" s="42">
        <v>600</v>
      </c>
      <c r="D16" s="43">
        <v>2851300</v>
      </c>
      <c r="E16" s="43">
        <v>2851300</v>
      </c>
      <c r="F16" s="11">
        <f>E16-D16</f>
        <v>0</v>
      </c>
      <c r="G16" s="43">
        <v>2894700</v>
      </c>
      <c r="H16" s="43">
        <v>2894700</v>
      </c>
      <c r="I16" s="11">
        <f t="shared" si="10"/>
        <v>0</v>
      </c>
      <c r="J16" s="43">
        <v>2947200</v>
      </c>
      <c r="K16" s="43">
        <v>2947200</v>
      </c>
      <c r="L16" s="11">
        <f t="shared" si="11"/>
        <v>0</v>
      </c>
    </row>
    <row r="17" spans="1:12" s="44" customFormat="1" ht="78.75" x14ac:dyDescent="0.2">
      <c r="A17" s="40" t="s">
        <v>349</v>
      </c>
      <c r="B17" s="41" t="s">
        <v>350</v>
      </c>
      <c r="C17" s="42">
        <v>0</v>
      </c>
      <c r="D17" s="43">
        <f>D18</f>
        <v>56862400</v>
      </c>
      <c r="E17" s="43">
        <f>E18</f>
        <v>56862400</v>
      </c>
      <c r="F17" s="11">
        <f t="shared" si="12"/>
        <v>0</v>
      </c>
      <c r="G17" s="43">
        <f t="shared" ref="G17:H17" si="15">G18</f>
        <v>56876900</v>
      </c>
      <c r="H17" s="43">
        <f t="shared" si="15"/>
        <v>56876900</v>
      </c>
      <c r="I17" s="11">
        <f t="shared" si="10"/>
        <v>0</v>
      </c>
      <c r="J17" s="43">
        <f t="shared" ref="J17:K17" si="16">J18</f>
        <v>56889200</v>
      </c>
      <c r="K17" s="43">
        <f t="shared" si="16"/>
        <v>56889200</v>
      </c>
      <c r="L17" s="11">
        <f t="shared" si="11"/>
        <v>0</v>
      </c>
    </row>
    <row r="18" spans="1:12" s="44" customFormat="1" ht="22.5" x14ac:dyDescent="0.2">
      <c r="A18" s="40" t="s">
        <v>56</v>
      </c>
      <c r="B18" s="41" t="s">
        <v>350</v>
      </c>
      <c r="C18" s="42">
        <v>600</v>
      </c>
      <c r="D18" s="43">
        <v>56862400</v>
      </c>
      <c r="E18" s="43">
        <v>56862400</v>
      </c>
      <c r="F18" s="11">
        <f t="shared" si="12"/>
        <v>0</v>
      </c>
      <c r="G18" s="43">
        <v>56876900</v>
      </c>
      <c r="H18" s="43">
        <v>56876900</v>
      </c>
      <c r="I18" s="11">
        <f t="shared" si="10"/>
        <v>0</v>
      </c>
      <c r="J18" s="43">
        <v>56889200</v>
      </c>
      <c r="K18" s="43">
        <v>56889200</v>
      </c>
      <c r="L18" s="11">
        <f t="shared" si="11"/>
        <v>0</v>
      </c>
    </row>
    <row r="19" spans="1:12" s="44" customFormat="1" x14ac:dyDescent="0.2">
      <c r="A19" s="45" t="s">
        <v>351</v>
      </c>
      <c r="B19" s="46" t="s">
        <v>352</v>
      </c>
      <c r="C19" s="47">
        <v>0</v>
      </c>
      <c r="D19" s="48">
        <f t="shared" ref="D19:L19" si="17">D20</f>
        <v>0</v>
      </c>
      <c r="E19" s="48">
        <f t="shared" si="17"/>
        <v>0</v>
      </c>
      <c r="F19" s="48">
        <f t="shared" si="17"/>
        <v>0</v>
      </c>
      <c r="G19" s="48">
        <f t="shared" si="17"/>
        <v>16751089</v>
      </c>
      <c r="H19" s="48">
        <f t="shared" si="17"/>
        <v>16751089</v>
      </c>
      <c r="I19" s="48">
        <f t="shared" si="17"/>
        <v>0</v>
      </c>
      <c r="J19" s="48">
        <f t="shared" si="17"/>
        <v>0</v>
      </c>
      <c r="K19" s="48">
        <f t="shared" si="17"/>
        <v>0</v>
      </c>
      <c r="L19" s="48">
        <f t="shared" si="17"/>
        <v>0</v>
      </c>
    </row>
    <row r="20" spans="1:12" s="44" customFormat="1" ht="45" x14ac:dyDescent="0.2">
      <c r="A20" s="40" t="s">
        <v>353</v>
      </c>
      <c r="B20" s="41" t="s">
        <v>354</v>
      </c>
      <c r="C20" s="42">
        <v>0</v>
      </c>
      <c r="D20" s="43">
        <f>D21</f>
        <v>0</v>
      </c>
      <c r="E20" s="43">
        <f>E21</f>
        <v>0</v>
      </c>
      <c r="F20" s="11">
        <f t="shared" si="12"/>
        <v>0</v>
      </c>
      <c r="G20" s="43">
        <f>G21</f>
        <v>16751089</v>
      </c>
      <c r="H20" s="43">
        <f>H21</f>
        <v>16751089</v>
      </c>
      <c r="I20" s="11">
        <f t="shared" si="10"/>
        <v>0</v>
      </c>
      <c r="J20" s="43">
        <f>J21</f>
        <v>0</v>
      </c>
      <c r="K20" s="43">
        <f>K21</f>
        <v>0</v>
      </c>
      <c r="L20" s="11">
        <f t="shared" si="11"/>
        <v>0</v>
      </c>
    </row>
    <row r="21" spans="1:12" s="44" customFormat="1" ht="22.5" x14ac:dyDescent="0.2">
      <c r="A21" s="40" t="s">
        <v>56</v>
      </c>
      <c r="B21" s="41" t="s">
        <v>354</v>
      </c>
      <c r="C21" s="42">
        <v>600</v>
      </c>
      <c r="D21" s="43"/>
      <c r="E21" s="43"/>
      <c r="F21" s="11">
        <f t="shared" si="12"/>
        <v>0</v>
      </c>
      <c r="G21" s="43">
        <v>16751089</v>
      </c>
      <c r="H21" s="43">
        <v>16751089</v>
      </c>
      <c r="I21" s="11">
        <f t="shared" si="10"/>
        <v>0</v>
      </c>
      <c r="J21" s="43"/>
      <c r="K21" s="43"/>
      <c r="L21" s="11">
        <f t="shared" si="11"/>
        <v>0</v>
      </c>
    </row>
    <row r="22" spans="1:12" ht="22.5" x14ac:dyDescent="0.2">
      <c r="A22" s="18" t="s">
        <v>329</v>
      </c>
      <c r="B22" s="19">
        <v>1060100000</v>
      </c>
      <c r="C22" s="20" t="s">
        <v>0</v>
      </c>
      <c r="D22" s="21">
        <f t="shared" ref="D22" si="18">D23+D25+D27+D29+D31+D33+D37+D39+D41</f>
        <v>1327529685.8099999</v>
      </c>
      <c r="E22" s="21">
        <f>E23+E25+E27+E29+E31+E33+E37+E39+E41+E35</f>
        <v>1344820090.29</v>
      </c>
      <c r="F22" s="21">
        <f>F23+F25+F27+F29+F31+F33+F37+F39+F41+F35</f>
        <v>17290404.479999989</v>
      </c>
      <c r="G22" s="21">
        <f t="shared" ref="G22" si="19">G23+G25+G27+G29+G31+G33+G37+G39+G41</f>
        <v>1190482875.48</v>
      </c>
      <c r="H22" s="21">
        <f>H23+H25+H27+H29+H31+H33+H37+H39+H41</f>
        <v>1190864423.48</v>
      </c>
      <c r="I22" s="21">
        <f>I23+I25+I27+I29+I31+I33+I37+I39+I41</f>
        <v>381548</v>
      </c>
      <c r="J22" s="21">
        <f t="shared" ref="J22" si="20">J23+J25+J27+J29+J31+J33+J37+J39+J41</f>
        <v>1186652241.01</v>
      </c>
      <c r="K22" s="21">
        <f>K23+K25+K27+K29+K31+K33+K37+K39+K41</f>
        <v>1187191826.01</v>
      </c>
      <c r="L22" s="21">
        <f>L23+L25+L27+L29+L31+L33+L37+L39+L41</f>
        <v>539585</v>
      </c>
    </row>
    <row r="23" spans="1:12" ht="33.75" x14ac:dyDescent="0.2">
      <c r="A23" s="6" t="s">
        <v>328</v>
      </c>
      <c r="B23" s="7" t="s">
        <v>327</v>
      </c>
      <c r="C23" s="2" t="s">
        <v>0</v>
      </c>
      <c r="D23" s="8">
        <f t="shared" ref="D23:L23" si="21">D24</f>
        <v>237816660.81</v>
      </c>
      <c r="E23" s="8">
        <f t="shared" si="21"/>
        <v>254874581.28999999</v>
      </c>
      <c r="F23" s="8">
        <f t="shared" si="21"/>
        <v>17057920.479999989</v>
      </c>
      <c r="G23" s="8">
        <f t="shared" si="21"/>
        <v>170360001.47999999</v>
      </c>
      <c r="H23" s="8">
        <f t="shared" si="21"/>
        <v>170741549.47999999</v>
      </c>
      <c r="I23" s="8">
        <f t="shared" si="21"/>
        <v>381548</v>
      </c>
      <c r="J23" s="8">
        <f t="shared" si="21"/>
        <v>167048531.00999999</v>
      </c>
      <c r="K23" s="8">
        <f t="shared" si="21"/>
        <v>167588116.00999999</v>
      </c>
      <c r="L23" s="8">
        <f t="shared" si="21"/>
        <v>539585</v>
      </c>
    </row>
    <row r="24" spans="1:12" ht="22.5" x14ac:dyDescent="0.2">
      <c r="A24" s="9" t="s">
        <v>56</v>
      </c>
      <c r="B24" s="10" t="s">
        <v>327</v>
      </c>
      <c r="C24" s="3" t="s">
        <v>54</v>
      </c>
      <c r="D24" s="11">
        <v>237816660.81</v>
      </c>
      <c r="E24" s="11">
        <f>237816660.81+17057920.48</f>
        <v>254874581.28999999</v>
      </c>
      <c r="F24" s="11">
        <f>E24-D24</f>
        <v>17057920.479999989</v>
      </c>
      <c r="G24" s="11">
        <v>170360001.47999999</v>
      </c>
      <c r="H24" s="11">
        <f>170360001.48+381548</f>
        <v>170741549.47999999</v>
      </c>
      <c r="I24" s="11">
        <f>H24-G24</f>
        <v>381548</v>
      </c>
      <c r="J24" s="11">
        <v>167048531.00999999</v>
      </c>
      <c r="K24" s="11">
        <f>167048531.01+539585</f>
        <v>167588116.00999999</v>
      </c>
      <c r="L24" s="11">
        <f>K24-J24</f>
        <v>539585</v>
      </c>
    </row>
    <row r="25" spans="1:12" ht="45" x14ac:dyDescent="0.2">
      <c r="A25" s="6" t="s">
        <v>326</v>
      </c>
      <c r="B25" s="7" t="s">
        <v>325</v>
      </c>
      <c r="C25" s="2" t="s">
        <v>0</v>
      </c>
      <c r="D25" s="8">
        <f t="shared" ref="D25:L25" si="22">D26</f>
        <v>338343700</v>
      </c>
      <c r="E25" s="8">
        <f t="shared" si="22"/>
        <v>338343700</v>
      </c>
      <c r="F25" s="8">
        <f t="shared" si="22"/>
        <v>0</v>
      </c>
      <c r="G25" s="8">
        <f t="shared" si="22"/>
        <v>319702500</v>
      </c>
      <c r="H25" s="8">
        <f t="shared" si="22"/>
        <v>319702500</v>
      </c>
      <c r="I25" s="8">
        <f t="shared" si="22"/>
        <v>0</v>
      </c>
      <c r="J25" s="8">
        <f t="shared" si="22"/>
        <v>319702500</v>
      </c>
      <c r="K25" s="8">
        <f t="shared" si="22"/>
        <v>319702500</v>
      </c>
      <c r="L25" s="8">
        <f t="shared" si="22"/>
        <v>0</v>
      </c>
    </row>
    <row r="26" spans="1:12" ht="22.5" x14ac:dyDescent="0.2">
      <c r="A26" s="9" t="s">
        <v>56</v>
      </c>
      <c r="B26" s="10" t="s">
        <v>325</v>
      </c>
      <c r="C26" s="3" t="s">
        <v>54</v>
      </c>
      <c r="D26" s="11">
        <v>338343700</v>
      </c>
      <c r="E26" s="11">
        <v>338343700</v>
      </c>
      <c r="F26" s="11">
        <f>E26-D26</f>
        <v>0</v>
      </c>
      <c r="G26" s="11">
        <v>319702500</v>
      </c>
      <c r="H26" s="11">
        <v>319702500</v>
      </c>
      <c r="I26" s="11">
        <f>H26-G26</f>
        <v>0</v>
      </c>
      <c r="J26" s="11">
        <v>319702500</v>
      </c>
      <c r="K26" s="11">
        <v>319702500</v>
      </c>
      <c r="L26" s="11">
        <f>K26-J26</f>
        <v>0</v>
      </c>
    </row>
    <row r="27" spans="1:12" ht="67.5" x14ac:dyDescent="0.2">
      <c r="A27" s="6" t="s">
        <v>324</v>
      </c>
      <c r="B27" s="7" t="s">
        <v>323</v>
      </c>
      <c r="C27" s="2" t="s">
        <v>0</v>
      </c>
      <c r="D27" s="8">
        <f t="shared" ref="D27:L27" si="23">D28</f>
        <v>703800700</v>
      </c>
      <c r="E27" s="8">
        <f t="shared" si="23"/>
        <v>703800700</v>
      </c>
      <c r="F27" s="8">
        <f t="shared" si="23"/>
        <v>0</v>
      </c>
      <c r="G27" s="8">
        <f t="shared" si="23"/>
        <v>650067900</v>
      </c>
      <c r="H27" s="8">
        <f t="shared" si="23"/>
        <v>650067900</v>
      </c>
      <c r="I27" s="8">
        <f t="shared" si="23"/>
        <v>0</v>
      </c>
      <c r="J27" s="8">
        <f t="shared" si="23"/>
        <v>650067900</v>
      </c>
      <c r="K27" s="8">
        <f t="shared" si="23"/>
        <v>650067900</v>
      </c>
      <c r="L27" s="8">
        <f t="shared" si="23"/>
        <v>0</v>
      </c>
    </row>
    <row r="28" spans="1:12" ht="22.5" x14ac:dyDescent="0.2">
      <c r="A28" s="9" t="s">
        <v>56</v>
      </c>
      <c r="B28" s="10" t="s">
        <v>323</v>
      </c>
      <c r="C28" s="3" t="s">
        <v>54</v>
      </c>
      <c r="D28" s="11">
        <v>703800700</v>
      </c>
      <c r="E28" s="11">
        <v>703800700</v>
      </c>
      <c r="F28" s="11">
        <f>E28-D28</f>
        <v>0</v>
      </c>
      <c r="G28" s="11">
        <v>650067900</v>
      </c>
      <c r="H28" s="11">
        <v>650067900</v>
      </c>
      <c r="I28" s="11">
        <f>H28-G28</f>
        <v>0</v>
      </c>
      <c r="J28" s="11">
        <v>650067900</v>
      </c>
      <c r="K28" s="11">
        <v>650067900</v>
      </c>
      <c r="L28" s="11">
        <f>K28-J28</f>
        <v>0</v>
      </c>
    </row>
    <row r="29" spans="1:12" ht="33.75" x14ac:dyDescent="0.2">
      <c r="A29" s="6" t="s">
        <v>322</v>
      </c>
      <c r="B29" s="7" t="s">
        <v>321</v>
      </c>
      <c r="C29" s="2" t="s">
        <v>0</v>
      </c>
      <c r="D29" s="8">
        <f t="shared" ref="D29:L29" si="24">D30</f>
        <v>1120600</v>
      </c>
      <c r="E29" s="8">
        <f t="shared" si="24"/>
        <v>1120600</v>
      </c>
      <c r="F29" s="8">
        <f t="shared" si="24"/>
        <v>0</v>
      </c>
      <c r="G29" s="8">
        <f t="shared" si="24"/>
        <v>1120600</v>
      </c>
      <c r="H29" s="8">
        <f t="shared" si="24"/>
        <v>1120600</v>
      </c>
      <c r="I29" s="8">
        <f t="shared" si="24"/>
        <v>0</v>
      </c>
      <c r="J29" s="8">
        <f t="shared" si="24"/>
        <v>1120600</v>
      </c>
      <c r="K29" s="8">
        <f t="shared" si="24"/>
        <v>1120600</v>
      </c>
      <c r="L29" s="8">
        <f t="shared" si="24"/>
        <v>0</v>
      </c>
    </row>
    <row r="30" spans="1:12" ht="22.5" x14ac:dyDescent="0.2">
      <c r="A30" s="9" t="s">
        <v>56</v>
      </c>
      <c r="B30" s="10" t="s">
        <v>321</v>
      </c>
      <c r="C30" s="3" t="s">
        <v>54</v>
      </c>
      <c r="D30" s="11">
        <v>1120600</v>
      </c>
      <c r="E30" s="11">
        <v>1120600</v>
      </c>
      <c r="F30" s="11">
        <f>E30-D30</f>
        <v>0</v>
      </c>
      <c r="G30" s="11">
        <v>1120600</v>
      </c>
      <c r="H30" s="11">
        <v>1120600</v>
      </c>
      <c r="I30" s="11">
        <f>H30-G30</f>
        <v>0</v>
      </c>
      <c r="J30" s="11">
        <v>1120600</v>
      </c>
      <c r="K30" s="11">
        <v>1120600</v>
      </c>
      <c r="L30" s="11">
        <f>K30-J30</f>
        <v>0</v>
      </c>
    </row>
    <row r="31" spans="1:12" ht="33.75" x14ac:dyDescent="0.2">
      <c r="A31" s="6" t="s">
        <v>320</v>
      </c>
      <c r="B31" s="7" t="s">
        <v>319</v>
      </c>
      <c r="C31" s="2" t="s">
        <v>0</v>
      </c>
      <c r="D31" s="8">
        <f t="shared" ref="D31:L31" si="25">D32</f>
        <v>28987980</v>
      </c>
      <c r="E31" s="8">
        <f t="shared" si="25"/>
        <v>28987980</v>
      </c>
      <c r="F31" s="8">
        <f t="shared" si="25"/>
        <v>0</v>
      </c>
      <c r="G31" s="8">
        <f t="shared" si="25"/>
        <v>25548390</v>
      </c>
      <c r="H31" s="8">
        <f t="shared" si="25"/>
        <v>25548390</v>
      </c>
      <c r="I31" s="8">
        <f t="shared" si="25"/>
        <v>0</v>
      </c>
      <c r="J31" s="8">
        <f t="shared" si="25"/>
        <v>24801720</v>
      </c>
      <c r="K31" s="8">
        <f t="shared" si="25"/>
        <v>24801720</v>
      </c>
      <c r="L31" s="8">
        <f t="shared" si="25"/>
        <v>0</v>
      </c>
    </row>
    <row r="32" spans="1:12" ht="22.5" x14ac:dyDescent="0.2">
      <c r="A32" s="9" t="s">
        <v>56</v>
      </c>
      <c r="B32" s="10" t="s">
        <v>319</v>
      </c>
      <c r="C32" s="3" t="s">
        <v>54</v>
      </c>
      <c r="D32" s="11">
        <v>28987980</v>
      </c>
      <c r="E32" s="11">
        <v>28987980</v>
      </c>
      <c r="F32" s="11">
        <f>E32-D32</f>
        <v>0</v>
      </c>
      <c r="G32" s="11">
        <v>25548390</v>
      </c>
      <c r="H32" s="11">
        <v>25548390</v>
      </c>
      <c r="I32" s="11">
        <f>H32-G32</f>
        <v>0</v>
      </c>
      <c r="J32" s="11">
        <v>24801720</v>
      </c>
      <c r="K32" s="11">
        <v>24801720</v>
      </c>
      <c r="L32" s="11">
        <f>K32-J32</f>
        <v>0</v>
      </c>
    </row>
    <row r="33" spans="1:12" ht="22.5" x14ac:dyDescent="0.2">
      <c r="A33" s="6" t="s">
        <v>57</v>
      </c>
      <c r="B33" s="7" t="s">
        <v>318</v>
      </c>
      <c r="C33" s="2" t="s">
        <v>0</v>
      </c>
      <c r="D33" s="8">
        <f t="shared" ref="D33:L33" si="26">D34</f>
        <v>6036235</v>
      </c>
      <c r="E33" s="8">
        <f t="shared" si="26"/>
        <v>6036235</v>
      </c>
      <c r="F33" s="8">
        <f t="shared" si="26"/>
        <v>0</v>
      </c>
      <c r="G33" s="8">
        <f t="shared" si="26"/>
        <v>16143044</v>
      </c>
      <c r="H33" s="8">
        <f t="shared" si="26"/>
        <v>16143044</v>
      </c>
      <c r="I33" s="8">
        <f t="shared" si="26"/>
        <v>0</v>
      </c>
      <c r="J33" s="8">
        <f t="shared" si="26"/>
        <v>16320440</v>
      </c>
      <c r="K33" s="8">
        <f t="shared" si="26"/>
        <v>16320440</v>
      </c>
      <c r="L33" s="8">
        <f t="shared" si="26"/>
        <v>0</v>
      </c>
    </row>
    <row r="34" spans="1:12" ht="22.5" x14ac:dyDescent="0.2">
      <c r="A34" s="9" t="s">
        <v>56</v>
      </c>
      <c r="B34" s="10" t="s">
        <v>318</v>
      </c>
      <c r="C34" s="3" t="s">
        <v>54</v>
      </c>
      <c r="D34" s="11">
        <v>6036235</v>
      </c>
      <c r="E34" s="11">
        <v>6036235</v>
      </c>
      <c r="F34" s="11">
        <f>E34-D34</f>
        <v>0</v>
      </c>
      <c r="G34" s="11">
        <v>16143044</v>
      </c>
      <c r="H34" s="11">
        <v>16143044</v>
      </c>
      <c r="I34" s="11">
        <f>H34-G34</f>
        <v>0</v>
      </c>
      <c r="J34" s="11">
        <v>16320440</v>
      </c>
      <c r="K34" s="11">
        <v>16320440</v>
      </c>
      <c r="L34" s="11">
        <f>K34-J34</f>
        <v>0</v>
      </c>
    </row>
    <row r="35" spans="1:12" ht="50.25" customHeight="1" x14ac:dyDescent="0.2">
      <c r="A35" s="9" t="s">
        <v>394</v>
      </c>
      <c r="B35" s="7" t="s">
        <v>393</v>
      </c>
      <c r="C35" s="3">
        <v>0</v>
      </c>
      <c r="D35" s="11">
        <f>D36</f>
        <v>0</v>
      </c>
      <c r="E35" s="11">
        <f>E36</f>
        <v>232454</v>
      </c>
      <c r="F35" s="11">
        <f t="shared" ref="F35:F36" si="27">E35-D35</f>
        <v>232454</v>
      </c>
      <c r="G35" s="11"/>
      <c r="H35" s="11"/>
      <c r="I35" s="11">
        <f t="shared" ref="I35:I36" si="28">H35-G35</f>
        <v>0</v>
      </c>
      <c r="J35" s="11"/>
      <c r="K35" s="11"/>
      <c r="L35" s="11">
        <f t="shared" ref="L35:L36" si="29">K35-J35</f>
        <v>0</v>
      </c>
    </row>
    <row r="36" spans="1:12" ht="22.5" x14ac:dyDescent="0.2">
      <c r="A36" s="9" t="s">
        <v>56</v>
      </c>
      <c r="B36" s="7" t="s">
        <v>393</v>
      </c>
      <c r="C36" s="3">
        <v>600</v>
      </c>
      <c r="D36" s="11">
        <v>0</v>
      </c>
      <c r="E36" s="11">
        <v>232454</v>
      </c>
      <c r="F36" s="11">
        <f t="shared" si="27"/>
        <v>232454</v>
      </c>
      <c r="G36" s="11"/>
      <c r="H36" s="11"/>
      <c r="I36" s="11">
        <f t="shared" si="28"/>
        <v>0</v>
      </c>
      <c r="J36" s="11"/>
      <c r="K36" s="11"/>
      <c r="L36" s="11">
        <f t="shared" si="29"/>
        <v>0</v>
      </c>
    </row>
    <row r="37" spans="1:12" ht="67.5" x14ac:dyDescent="0.2">
      <c r="A37" s="6" t="s">
        <v>317</v>
      </c>
      <c r="B37" s="7" t="s">
        <v>316</v>
      </c>
      <c r="C37" s="2" t="s">
        <v>0</v>
      </c>
      <c r="D37" s="8">
        <f t="shared" ref="D37:L37" si="30">D38</f>
        <v>3883370</v>
      </c>
      <c r="E37" s="8">
        <f t="shared" si="30"/>
        <v>3883400</v>
      </c>
      <c r="F37" s="8">
        <f t="shared" si="30"/>
        <v>30</v>
      </c>
      <c r="G37" s="8">
        <f t="shared" si="30"/>
        <v>0</v>
      </c>
      <c r="H37" s="8">
        <f t="shared" si="30"/>
        <v>0</v>
      </c>
      <c r="I37" s="8">
        <f t="shared" si="30"/>
        <v>0</v>
      </c>
      <c r="J37" s="8">
        <f t="shared" si="30"/>
        <v>0</v>
      </c>
      <c r="K37" s="8">
        <f t="shared" si="30"/>
        <v>0</v>
      </c>
      <c r="L37" s="8">
        <f t="shared" si="30"/>
        <v>0</v>
      </c>
    </row>
    <row r="38" spans="1:12" ht="22.5" x14ac:dyDescent="0.2">
      <c r="A38" s="9" t="s">
        <v>56</v>
      </c>
      <c r="B38" s="10" t="s">
        <v>316</v>
      </c>
      <c r="C38" s="3" t="s">
        <v>54</v>
      </c>
      <c r="D38" s="11">
        <v>3883370</v>
      </c>
      <c r="E38" s="11">
        <f>3883370+30</f>
        <v>3883400</v>
      </c>
      <c r="F38" s="11">
        <f>E38-D38</f>
        <v>30</v>
      </c>
      <c r="G38" s="11"/>
      <c r="H38" s="11"/>
      <c r="I38" s="11">
        <f>H38-G38</f>
        <v>0</v>
      </c>
      <c r="J38" s="11"/>
      <c r="K38" s="11"/>
      <c r="L38" s="11">
        <f>K38-J38</f>
        <v>0</v>
      </c>
    </row>
    <row r="39" spans="1:12" ht="33.75" x14ac:dyDescent="0.2">
      <c r="A39" s="6" t="s">
        <v>315</v>
      </c>
      <c r="B39" s="7" t="s">
        <v>314</v>
      </c>
      <c r="C39" s="2" t="s">
        <v>0</v>
      </c>
      <c r="D39" s="8">
        <f t="shared" ref="D39:L39" si="31">D40</f>
        <v>0</v>
      </c>
      <c r="E39" s="8">
        <f t="shared" si="31"/>
        <v>0</v>
      </c>
      <c r="F39" s="8">
        <f t="shared" si="31"/>
        <v>0</v>
      </c>
      <c r="G39" s="8">
        <f t="shared" si="31"/>
        <v>0</v>
      </c>
      <c r="H39" s="8">
        <f t="shared" si="31"/>
        <v>0</v>
      </c>
      <c r="I39" s="8">
        <f t="shared" si="31"/>
        <v>0</v>
      </c>
      <c r="J39" s="8">
        <f t="shared" si="31"/>
        <v>0</v>
      </c>
      <c r="K39" s="8">
        <f t="shared" si="31"/>
        <v>0</v>
      </c>
      <c r="L39" s="8">
        <f t="shared" si="31"/>
        <v>0</v>
      </c>
    </row>
    <row r="40" spans="1:12" ht="22.5" x14ac:dyDescent="0.2">
      <c r="A40" s="9" t="s">
        <v>56</v>
      </c>
      <c r="B40" s="10" t="s">
        <v>314</v>
      </c>
      <c r="C40" s="3" t="s">
        <v>54</v>
      </c>
      <c r="D40" s="11"/>
      <c r="E40" s="11"/>
      <c r="F40" s="11">
        <f>E40-D40</f>
        <v>0</v>
      </c>
      <c r="G40" s="11"/>
      <c r="H40" s="11"/>
      <c r="I40" s="11">
        <f>H40-G40</f>
        <v>0</v>
      </c>
      <c r="J40" s="11"/>
      <c r="K40" s="11"/>
      <c r="L40" s="11">
        <f>K40-J40</f>
        <v>0</v>
      </c>
    </row>
    <row r="41" spans="1:12" ht="56.25" x14ac:dyDescent="0.2">
      <c r="A41" s="6" t="s">
        <v>313</v>
      </c>
      <c r="B41" s="7" t="s">
        <v>312</v>
      </c>
      <c r="C41" s="2" t="s">
        <v>0</v>
      </c>
      <c r="D41" s="8">
        <f t="shared" ref="D41:L41" si="32">D42</f>
        <v>7540440</v>
      </c>
      <c r="E41" s="8">
        <f t="shared" si="32"/>
        <v>7540440</v>
      </c>
      <c r="F41" s="8">
        <f t="shared" si="32"/>
        <v>0</v>
      </c>
      <c r="G41" s="8">
        <f t="shared" si="32"/>
        <v>7540440</v>
      </c>
      <c r="H41" s="8">
        <f t="shared" si="32"/>
        <v>7540440</v>
      </c>
      <c r="I41" s="8">
        <f t="shared" si="32"/>
        <v>0</v>
      </c>
      <c r="J41" s="8">
        <f t="shared" si="32"/>
        <v>7590550</v>
      </c>
      <c r="K41" s="8">
        <f t="shared" si="32"/>
        <v>7590550</v>
      </c>
      <c r="L41" s="8">
        <f t="shared" si="32"/>
        <v>0</v>
      </c>
    </row>
    <row r="42" spans="1:12" ht="22.5" x14ac:dyDescent="0.2">
      <c r="A42" s="9" t="s">
        <v>56</v>
      </c>
      <c r="B42" s="10" t="s">
        <v>312</v>
      </c>
      <c r="C42" s="3" t="s">
        <v>54</v>
      </c>
      <c r="D42" s="11">
        <v>7540440</v>
      </c>
      <c r="E42" s="11">
        <v>7540440</v>
      </c>
      <c r="F42" s="11">
        <f>E42-D42</f>
        <v>0</v>
      </c>
      <c r="G42" s="11">
        <v>7540440</v>
      </c>
      <c r="H42" s="11">
        <v>7540440</v>
      </c>
      <c r="I42" s="11">
        <f>H42-G42</f>
        <v>0</v>
      </c>
      <c r="J42" s="11">
        <v>7590550</v>
      </c>
      <c r="K42" s="11">
        <v>7590550</v>
      </c>
      <c r="L42" s="11">
        <f>K42-J42</f>
        <v>0</v>
      </c>
    </row>
    <row r="43" spans="1:12" ht="22.5" x14ac:dyDescent="0.2">
      <c r="A43" s="18" t="s">
        <v>311</v>
      </c>
      <c r="B43" s="19" t="s">
        <v>310</v>
      </c>
      <c r="C43" s="20" t="s">
        <v>0</v>
      </c>
      <c r="D43" s="21">
        <f t="shared" ref="D43" si="33">D44+D48</f>
        <v>6808846.8300000001</v>
      </c>
      <c r="E43" s="21">
        <f>E44+E48</f>
        <v>5938846.8300000001</v>
      </c>
      <c r="F43" s="21">
        <f>F44+F48</f>
        <v>-870000</v>
      </c>
      <c r="G43" s="21">
        <f t="shared" ref="G43" si="34">G44+G48</f>
        <v>5882850</v>
      </c>
      <c r="H43" s="21">
        <f>H44+H48</f>
        <v>5882850</v>
      </c>
      <c r="I43" s="21">
        <f>I44+I48</f>
        <v>0</v>
      </c>
      <c r="J43" s="21">
        <f t="shared" ref="J43" si="35">J44+J48</f>
        <v>5517070</v>
      </c>
      <c r="K43" s="21">
        <f>K44+K48</f>
        <v>5517070</v>
      </c>
      <c r="L43" s="21">
        <f>L44+L48</f>
        <v>0</v>
      </c>
    </row>
    <row r="44" spans="1:12" ht="22.5" x14ac:dyDescent="0.2">
      <c r="A44" s="6" t="s">
        <v>309</v>
      </c>
      <c r="B44" s="7" t="s">
        <v>308</v>
      </c>
      <c r="C44" s="2" t="s">
        <v>0</v>
      </c>
      <c r="D44" s="8">
        <f t="shared" ref="D44" si="36">D45+D46+D47</f>
        <v>6708846.8300000001</v>
      </c>
      <c r="E44" s="8">
        <f t="shared" ref="E44:L44" si="37">E45+E46+E47</f>
        <v>5838846.8300000001</v>
      </c>
      <c r="F44" s="8">
        <f t="shared" si="37"/>
        <v>-870000</v>
      </c>
      <c r="G44" s="8">
        <f t="shared" ref="G44" si="38">G45+G46+G47</f>
        <v>5782850</v>
      </c>
      <c r="H44" s="8">
        <f t="shared" si="37"/>
        <v>5782850</v>
      </c>
      <c r="I44" s="8">
        <f t="shared" si="37"/>
        <v>0</v>
      </c>
      <c r="J44" s="8">
        <f t="shared" ref="J44" si="39">J45+J46+J47</f>
        <v>5417070</v>
      </c>
      <c r="K44" s="8">
        <f t="shared" si="37"/>
        <v>5417070</v>
      </c>
      <c r="L44" s="8">
        <f t="shared" si="37"/>
        <v>0</v>
      </c>
    </row>
    <row r="45" spans="1:12" ht="45" x14ac:dyDescent="0.2">
      <c r="A45" s="9" t="s">
        <v>17</v>
      </c>
      <c r="B45" s="10" t="s">
        <v>308</v>
      </c>
      <c r="C45" s="3" t="s">
        <v>16</v>
      </c>
      <c r="D45" s="11">
        <v>5468846.8300000001</v>
      </c>
      <c r="E45" s="11">
        <f>5468846.83-870000</f>
        <v>4598846.83</v>
      </c>
      <c r="F45" s="11">
        <f>E45-D45</f>
        <v>-870000</v>
      </c>
      <c r="G45" s="11">
        <v>4542850</v>
      </c>
      <c r="H45" s="11">
        <v>4542850</v>
      </c>
      <c r="I45" s="11">
        <f>H45-G45</f>
        <v>0</v>
      </c>
      <c r="J45" s="11">
        <v>4177070</v>
      </c>
      <c r="K45" s="11">
        <v>4177070</v>
      </c>
      <c r="L45" s="11">
        <f>K45-J45</f>
        <v>0</v>
      </c>
    </row>
    <row r="46" spans="1:12" ht="22.5" x14ac:dyDescent="0.2">
      <c r="A46" s="9" t="s">
        <v>3</v>
      </c>
      <c r="B46" s="10" t="s">
        <v>308</v>
      </c>
      <c r="C46" s="3" t="s">
        <v>1</v>
      </c>
      <c r="D46" s="11">
        <v>940000</v>
      </c>
      <c r="E46" s="11">
        <v>940000</v>
      </c>
      <c r="F46" s="11">
        <f>E46-D46</f>
        <v>0</v>
      </c>
      <c r="G46" s="11">
        <v>940000</v>
      </c>
      <c r="H46" s="11">
        <v>940000</v>
      </c>
      <c r="I46" s="11">
        <f>H46-G46</f>
        <v>0</v>
      </c>
      <c r="J46" s="11">
        <v>940000</v>
      </c>
      <c r="K46" s="11">
        <v>940000</v>
      </c>
      <c r="L46" s="11">
        <f>K46-J46</f>
        <v>0</v>
      </c>
    </row>
    <row r="47" spans="1:12" x14ac:dyDescent="0.2">
      <c r="A47" s="9" t="s">
        <v>200</v>
      </c>
      <c r="B47" s="10" t="s">
        <v>308</v>
      </c>
      <c r="C47" s="38">
        <v>300</v>
      </c>
      <c r="D47" s="11">
        <v>300000</v>
      </c>
      <c r="E47" s="11">
        <v>300000</v>
      </c>
      <c r="F47" s="11">
        <f>E47-D47</f>
        <v>0</v>
      </c>
      <c r="G47" s="11">
        <v>300000</v>
      </c>
      <c r="H47" s="11">
        <v>300000</v>
      </c>
      <c r="I47" s="11">
        <f>H47-G47</f>
        <v>0</v>
      </c>
      <c r="J47" s="11">
        <v>300000</v>
      </c>
      <c r="K47" s="11">
        <v>300000</v>
      </c>
      <c r="L47" s="11">
        <f>K47-J47</f>
        <v>0</v>
      </c>
    </row>
    <row r="48" spans="1:12" ht="22.5" x14ac:dyDescent="0.2">
      <c r="A48" s="6" t="s">
        <v>307</v>
      </c>
      <c r="B48" s="7" t="s">
        <v>306</v>
      </c>
      <c r="C48" s="2" t="s">
        <v>0</v>
      </c>
      <c r="D48" s="8">
        <f t="shared" ref="D48:L48" si="40">D49</f>
        <v>100000</v>
      </c>
      <c r="E48" s="8">
        <f t="shared" si="40"/>
        <v>100000</v>
      </c>
      <c r="F48" s="8">
        <f t="shared" si="40"/>
        <v>0</v>
      </c>
      <c r="G48" s="8">
        <f t="shared" si="40"/>
        <v>100000</v>
      </c>
      <c r="H48" s="8">
        <f t="shared" si="40"/>
        <v>100000</v>
      </c>
      <c r="I48" s="8">
        <f t="shared" si="40"/>
        <v>0</v>
      </c>
      <c r="J48" s="8">
        <f t="shared" si="40"/>
        <v>100000</v>
      </c>
      <c r="K48" s="8">
        <f t="shared" si="40"/>
        <v>100000</v>
      </c>
      <c r="L48" s="8">
        <f t="shared" si="40"/>
        <v>0</v>
      </c>
    </row>
    <row r="49" spans="1:12" ht="22.5" x14ac:dyDescent="0.2">
      <c r="A49" s="9" t="s">
        <v>3</v>
      </c>
      <c r="B49" s="10" t="s">
        <v>306</v>
      </c>
      <c r="C49" s="3" t="s">
        <v>1</v>
      </c>
      <c r="D49" s="11">
        <v>100000</v>
      </c>
      <c r="E49" s="11">
        <v>100000</v>
      </c>
      <c r="F49" s="11">
        <f>E49-D49</f>
        <v>0</v>
      </c>
      <c r="G49" s="11">
        <v>100000</v>
      </c>
      <c r="H49" s="11">
        <v>100000</v>
      </c>
      <c r="I49" s="11">
        <f>H49-G49</f>
        <v>0</v>
      </c>
      <c r="J49" s="11">
        <v>100000</v>
      </c>
      <c r="K49" s="11">
        <v>100000</v>
      </c>
      <c r="L49" s="11">
        <f>K49-J49</f>
        <v>0</v>
      </c>
    </row>
    <row r="50" spans="1:12" ht="22.5" x14ac:dyDescent="0.2">
      <c r="A50" s="18" t="s">
        <v>305</v>
      </c>
      <c r="B50" s="19" t="s">
        <v>304</v>
      </c>
      <c r="C50" s="20" t="s">
        <v>0</v>
      </c>
      <c r="D50" s="21">
        <f t="shared" ref="D50:L51" si="41">D51</f>
        <v>100000</v>
      </c>
      <c r="E50" s="21">
        <f t="shared" si="41"/>
        <v>100000</v>
      </c>
      <c r="F50" s="21">
        <f t="shared" si="41"/>
        <v>0</v>
      </c>
      <c r="G50" s="21">
        <f t="shared" si="41"/>
        <v>95950</v>
      </c>
      <c r="H50" s="21">
        <f t="shared" si="41"/>
        <v>95950</v>
      </c>
      <c r="I50" s="21">
        <f t="shared" si="41"/>
        <v>0</v>
      </c>
      <c r="J50" s="21">
        <f t="shared" si="41"/>
        <v>156270</v>
      </c>
      <c r="K50" s="21">
        <f t="shared" si="41"/>
        <v>156270</v>
      </c>
      <c r="L50" s="21">
        <f t="shared" si="41"/>
        <v>0</v>
      </c>
    </row>
    <row r="51" spans="1:12" ht="33.75" x14ac:dyDescent="0.2">
      <c r="A51" s="6" t="s">
        <v>303</v>
      </c>
      <c r="B51" s="7" t="s">
        <v>302</v>
      </c>
      <c r="C51" s="2" t="s">
        <v>0</v>
      </c>
      <c r="D51" s="8">
        <f t="shared" si="41"/>
        <v>100000</v>
      </c>
      <c r="E51" s="8">
        <f t="shared" si="41"/>
        <v>100000</v>
      </c>
      <c r="F51" s="8">
        <f t="shared" si="41"/>
        <v>0</v>
      </c>
      <c r="G51" s="8">
        <f t="shared" si="41"/>
        <v>95950</v>
      </c>
      <c r="H51" s="8">
        <f t="shared" si="41"/>
        <v>95950</v>
      </c>
      <c r="I51" s="8">
        <f t="shared" si="41"/>
        <v>0</v>
      </c>
      <c r="J51" s="8">
        <f t="shared" si="41"/>
        <v>156270</v>
      </c>
      <c r="K51" s="8">
        <f t="shared" si="41"/>
        <v>156270</v>
      </c>
      <c r="L51" s="8">
        <f t="shared" si="41"/>
        <v>0</v>
      </c>
    </row>
    <row r="52" spans="1:12" ht="22.5" x14ac:dyDescent="0.2">
      <c r="A52" s="9" t="s">
        <v>3</v>
      </c>
      <c r="B52" s="10" t="s">
        <v>302</v>
      </c>
      <c r="C52" s="3" t="s">
        <v>1</v>
      </c>
      <c r="D52" s="11">
        <v>100000</v>
      </c>
      <c r="E52" s="11">
        <v>100000</v>
      </c>
      <c r="F52" s="11">
        <f>E52-D52</f>
        <v>0</v>
      </c>
      <c r="G52" s="11">
        <v>95950</v>
      </c>
      <c r="H52" s="11">
        <v>95950</v>
      </c>
      <c r="I52" s="11">
        <f>H52-G52</f>
        <v>0</v>
      </c>
      <c r="J52" s="11">
        <v>156270</v>
      </c>
      <c r="K52" s="11">
        <v>156270</v>
      </c>
      <c r="L52" s="11">
        <f>K52-J52</f>
        <v>0</v>
      </c>
    </row>
    <row r="53" spans="1:12" ht="56.25" x14ac:dyDescent="0.2">
      <c r="A53" s="14" t="s">
        <v>301</v>
      </c>
      <c r="B53" s="15" t="s">
        <v>300</v>
      </c>
      <c r="C53" s="16" t="s">
        <v>0</v>
      </c>
      <c r="D53" s="17">
        <f t="shared" ref="D53" si="42">D54+D67</f>
        <v>21473333.710000001</v>
      </c>
      <c r="E53" s="17">
        <f t="shared" ref="E53:L53" si="43">E54+E67</f>
        <v>21558333.710000001</v>
      </c>
      <c r="F53" s="17">
        <f t="shared" si="43"/>
        <v>85000</v>
      </c>
      <c r="G53" s="17">
        <f t="shared" ref="G53" si="44">G54+G67</f>
        <v>17746346.439999998</v>
      </c>
      <c r="H53" s="17">
        <f t="shared" si="43"/>
        <v>17746346.439999998</v>
      </c>
      <c r="I53" s="17">
        <f t="shared" si="43"/>
        <v>0</v>
      </c>
      <c r="J53" s="17">
        <f t="shared" ref="J53" si="45">J54+J67</f>
        <v>12066080</v>
      </c>
      <c r="K53" s="17">
        <f t="shared" si="43"/>
        <v>12066080</v>
      </c>
      <c r="L53" s="17">
        <f t="shared" si="43"/>
        <v>0</v>
      </c>
    </row>
    <row r="54" spans="1:12" ht="45" x14ac:dyDescent="0.2">
      <c r="A54" s="18" t="s">
        <v>299</v>
      </c>
      <c r="B54" s="19" t="s">
        <v>298</v>
      </c>
      <c r="C54" s="20" t="s">
        <v>0</v>
      </c>
      <c r="D54" s="21">
        <f t="shared" ref="D54" si="46">D55+D57+D59+D61+D63+D65</f>
        <v>854900</v>
      </c>
      <c r="E54" s="21">
        <f t="shared" ref="E54:L54" si="47">E55+E57+E59+E61+E63+E65</f>
        <v>854900</v>
      </c>
      <c r="F54" s="21">
        <f t="shared" si="47"/>
        <v>0</v>
      </c>
      <c r="G54" s="21">
        <f t="shared" ref="G54" si="48">G55+G57+G59+G61+G63+G65</f>
        <v>934950</v>
      </c>
      <c r="H54" s="21">
        <f t="shared" si="47"/>
        <v>934950</v>
      </c>
      <c r="I54" s="21">
        <f t="shared" si="47"/>
        <v>0</v>
      </c>
      <c r="J54" s="21">
        <f t="shared" ref="J54" si="49">J55+J57+J59+J61+J63+J65</f>
        <v>881930</v>
      </c>
      <c r="K54" s="21">
        <f t="shared" si="47"/>
        <v>881930</v>
      </c>
      <c r="L54" s="21">
        <f t="shared" si="47"/>
        <v>0</v>
      </c>
    </row>
    <row r="55" spans="1:12" ht="33.75" x14ac:dyDescent="0.2">
      <c r="A55" s="6" t="s">
        <v>297</v>
      </c>
      <c r="B55" s="7" t="s">
        <v>296</v>
      </c>
      <c r="C55" s="2" t="s">
        <v>0</v>
      </c>
      <c r="D55" s="8">
        <f t="shared" ref="D55:L55" si="50">D56</f>
        <v>80000</v>
      </c>
      <c r="E55" s="8">
        <f t="shared" si="50"/>
        <v>80000</v>
      </c>
      <c r="F55" s="8">
        <f t="shared" si="50"/>
        <v>0</v>
      </c>
      <c r="G55" s="8">
        <f t="shared" si="50"/>
        <v>80000</v>
      </c>
      <c r="H55" s="8">
        <f t="shared" si="50"/>
        <v>80000</v>
      </c>
      <c r="I55" s="8">
        <f t="shared" si="50"/>
        <v>0</v>
      </c>
      <c r="J55" s="8">
        <f t="shared" si="50"/>
        <v>80000</v>
      </c>
      <c r="K55" s="8">
        <f t="shared" si="50"/>
        <v>80000</v>
      </c>
      <c r="L55" s="8">
        <f t="shared" si="50"/>
        <v>0</v>
      </c>
    </row>
    <row r="56" spans="1:12" ht="22.5" x14ac:dyDescent="0.2">
      <c r="A56" s="9" t="s">
        <v>3</v>
      </c>
      <c r="B56" s="10" t="s">
        <v>296</v>
      </c>
      <c r="C56" s="3" t="s">
        <v>1</v>
      </c>
      <c r="D56" s="11">
        <v>80000</v>
      </c>
      <c r="E56" s="11">
        <v>80000</v>
      </c>
      <c r="F56" s="11">
        <f>E56-D56</f>
        <v>0</v>
      </c>
      <c r="G56" s="11">
        <v>80000</v>
      </c>
      <c r="H56" s="11">
        <v>80000</v>
      </c>
      <c r="I56" s="11">
        <f>H56-G56</f>
        <v>0</v>
      </c>
      <c r="J56" s="11">
        <v>80000</v>
      </c>
      <c r="K56" s="11">
        <v>80000</v>
      </c>
      <c r="L56" s="11">
        <f>K56-J56</f>
        <v>0</v>
      </c>
    </row>
    <row r="57" spans="1:12" ht="45" x14ac:dyDescent="0.2">
      <c r="A57" s="6" t="s">
        <v>295</v>
      </c>
      <c r="B57" s="7" t="s">
        <v>294</v>
      </c>
      <c r="C57" s="2" t="s">
        <v>0</v>
      </c>
      <c r="D57" s="8">
        <f t="shared" ref="D57:L57" si="51">D58</f>
        <v>0</v>
      </c>
      <c r="E57" s="8">
        <f t="shared" si="51"/>
        <v>0</v>
      </c>
      <c r="F57" s="8">
        <f t="shared" si="51"/>
        <v>0</v>
      </c>
      <c r="G57" s="8">
        <f t="shared" si="51"/>
        <v>50000</v>
      </c>
      <c r="H57" s="8">
        <f t="shared" si="51"/>
        <v>50000</v>
      </c>
      <c r="I57" s="8">
        <f t="shared" si="51"/>
        <v>0</v>
      </c>
      <c r="J57" s="8">
        <f t="shared" si="51"/>
        <v>50000</v>
      </c>
      <c r="K57" s="8">
        <f t="shared" si="51"/>
        <v>50000</v>
      </c>
      <c r="L57" s="8">
        <f t="shared" si="51"/>
        <v>0</v>
      </c>
    </row>
    <row r="58" spans="1:12" ht="22.5" x14ac:dyDescent="0.2">
      <c r="A58" s="9" t="s">
        <v>3</v>
      </c>
      <c r="B58" s="10" t="s">
        <v>294</v>
      </c>
      <c r="C58" s="3" t="s">
        <v>1</v>
      </c>
      <c r="D58" s="11"/>
      <c r="E58" s="11"/>
      <c r="F58" s="11">
        <f>E58-D58</f>
        <v>0</v>
      </c>
      <c r="G58" s="11">
        <v>50000</v>
      </c>
      <c r="H58" s="11">
        <v>50000</v>
      </c>
      <c r="I58" s="11">
        <f>H58-G58</f>
        <v>0</v>
      </c>
      <c r="J58" s="11">
        <v>50000</v>
      </c>
      <c r="K58" s="11">
        <v>50000</v>
      </c>
      <c r="L58" s="11">
        <f>K58-J58</f>
        <v>0</v>
      </c>
    </row>
    <row r="59" spans="1:12" ht="33.75" x14ac:dyDescent="0.2">
      <c r="A59" s="6" t="s">
        <v>293</v>
      </c>
      <c r="B59" s="7" t="s">
        <v>292</v>
      </c>
      <c r="C59" s="2" t="s">
        <v>0</v>
      </c>
      <c r="D59" s="8">
        <f t="shared" ref="D59:L59" si="52">D60</f>
        <v>30000</v>
      </c>
      <c r="E59" s="8">
        <f t="shared" si="52"/>
        <v>30000</v>
      </c>
      <c r="F59" s="8">
        <f t="shared" si="52"/>
        <v>0</v>
      </c>
      <c r="G59" s="8">
        <f t="shared" si="52"/>
        <v>630000</v>
      </c>
      <c r="H59" s="8">
        <f t="shared" si="52"/>
        <v>630000</v>
      </c>
      <c r="I59" s="8">
        <f t="shared" si="52"/>
        <v>0</v>
      </c>
      <c r="J59" s="8">
        <f t="shared" si="52"/>
        <v>630000</v>
      </c>
      <c r="K59" s="8">
        <f t="shared" si="52"/>
        <v>630000</v>
      </c>
      <c r="L59" s="8">
        <f t="shared" si="52"/>
        <v>0</v>
      </c>
    </row>
    <row r="60" spans="1:12" ht="22.5" x14ac:dyDescent="0.2">
      <c r="A60" s="9" t="s">
        <v>3</v>
      </c>
      <c r="B60" s="10" t="s">
        <v>292</v>
      </c>
      <c r="C60" s="3" t="s">
        <v>1</v>
      </c>
      <c r="D60" s="11">
        <v>30000</v>
      </c>
      <c r="E60" s="11">
        <v>30000</v>
      </c>
      <c r="F60" s="11">
        <f>E60-D60</f>
        <v>0</v>
      </c>
      <c r="G60" s="11">
        <v>630000</v>
      </c>
      <c r="H60" s="11">
        <v>630000</v>
      </c>
      <c r="I60" s="11">
        <f>H60-G60</f>
        <v>0</v>
      </c>
      <c r="J60" s="11">
        <v>630000</v>
      </c>
      <c r="K60" s="11">
        <v>630000</v>
      </c>
      <c r="L60" s="11">
        <f>K60-J60</f>
        <v>0</v>
      </c>
    </row>
    <row r="61" spans="1:12" ht="22.5" x14ac:dyDescent="0.2">
      <c r="A61" s="6" t="s">
        <v>291</v>
      </c>
      <c r="B61" s="7" t="s">
        <v>290</v>
      </c>
      <c r="C61" s="2" t="s">
        <v>0</v>
      </c>
      <c r="D61" s="8">
        <f t="shared" ref="D61:L61" si="53">D62</f>
        <v>50000</v>
      </c>
      <c r="E61" s="8">
        <f t="shared" si="53"/>
        <v>50000</v>
      </c>
      <c r="F61" s="8">
        <f t="shared" si="53"/>
        <v>0</v>
      </c>
      <c r="G61" s="8">
        <f t="shared" si="53"/>
        <v>84950</v>
      </c>
      <c r="H61" s="8">
        <f t="shared" si="53"/>
        <v>84950</v>
      </c>
      <c r="I61" s="8">
        <f t="shared" si="53"/>
        <v>0</v>
      </c>
      <c r="J61" s="8">
        <f t="shared" si="53"/>
        <v>71930</v>
      </c>
      <c r="K61" s="8">
        <f t="shared" si="53"/>
        <v>71930</v>
      </c>
      <c r="L61" s="8">
        <f t="shared" si="53"/>
        <v>0</v>
      </c>
    </row>
    <row r="62" spans="1:12" ht="22.5" x14ac:dyDescent="0.2">
      <c r="A62" s="9" t="s">
        <v>3</v>
      </c>
      <c r="B62" s="10" t="s">
        <v>290</v>
      </c>
      <c r="C62" s="3" t="s">
        <v>1</v>
      </c>
      <c r="D62" s="11">
        <v>50000</v>
      </c>
      <c r="E62" s="11">
        <v>50000</v>
      </c>
      <c r="F62" s="11">
        <f>E62-D62</f>
        <v>0</v>
      </c>
      <c r="G62" s="11">
        <v>84950</v>
      </c>
      <c r="H62" s="11">
        <v>84950</v>
      </c>
      <c r="I62" s="11">
        <f>H62-G62</f>
        <v>0</v>
      </c>
      <c r="J62" s="11">
        <v>71930</v>
      </c>
      <c r="K62" s="11">
        <v>71930</v>
      </c>
      <c r="L62" s="11">
        <f>K62-J62</f>
        <v>0</v>
      </c>
    </row>
    <row r="63" spans="1:12" x14ac:dyDescent="0.2">
      <c r="A63" s="6" t="s">
        <v>289</v>
      </c>
      <c r="B63" s="7" t="s">
        <v>288</v>
      </c>
      <c r="C63" s="2" t="s">
        <v>0</v>
      </c>
      <c r="D63" s="8">
        <f t="shared" ref="D63:L63" si="54">D64</f>
        <v>694900</v>
      </c>
      <c r="E63" s="8">
        <f t="shared" si="54"/>
        <v>694900</v>
      </c>
      <c r="F63" s="8">
        <f t="shared" si="54"/>
        <v>0</v>
      </c>
      <c r="G63" s="8">
        <f t="shared" si="54"/>
        <v>40000</v>
      </c>
      <c r="H63" s="8">
        <f t="shared" si="54"/>
        <v>40000</v>
      </c>
      <c r="I63" s="8">
        <f t="shared" si="54"/>
        <v>0</v>
      </c>
      <c r="J63" s="8">
        <f t="shared" si="54"/>
        <v>0</v>
      </c>
      <c r="K63" s="8">
        <f t="shared" si="54"/>
        <v>0</v>
      </c>
      <c r="L63" s="8">
        <f t="shared" si="54"/>
        <v>0</v>
      </c>
    </row>
    <row r="64" spans="1:12" ht="22.5" x14ac:dyDescent="0.2">
      <c r="A64" s="9" t="s">
        <v>3</v>
      </c>
      <c r="B64" s="10" t="s">
        <v>288</v>
      </c>
      <c r="C64" s="3" t="s">
        <v>1</v>
      </c>
      <c r="D64" s="11">
        <v>694900</v>
      </c>
      <c r="E64" s="11">
        <v>694900</v>
      </c>
      <c r="F64" s="11">
        <f>E64-D64</f>
        <v>0</v>
      </c>
      <c r="G64" s="11">
        <v>40000</v>
      </c>
      <c r="H64" s="11">
        <v>40000</v>
      </c>
      <c r="I64" s="11">
        <f>H64-G64</f>
        <v>0</v>
      </c>
      <c r="J64" s="11"/>
      <c r="K64" s="11"/>
      <c r="L64" s="11">
        <f>K64-J64</f>
        <v>0</v>
      </c>
    </row>
    <row r="65" spans="1:12" x14ac:dyDescent="0.2">
      <c r="A65" s="6" t="s">
        <v>287</v>
      </c>
      <c r="B65" s="7" t="s">
        <v>286</v>
      </c>
      <c r="C65" s="2" t="s">
        <v>0</v>
      </c>
      <c r="D65" s="8">
        <f t="shared" ref="D65:L65" si="55">D66</f>
        <v>0</v>
      </c>
      <c r="E65" s="8">
        <f t="shared" si="55"/>
        <v>0</v>
      </c>
      <c r="F65" s="8">
        <f t="shared" si="55"/>
        <v>0</v>
      </c>
      <c r="G65" s="8">
        <f t="shared" si="55"/>
        <v>50000</v>
      </c>
      <c r="H65" s="8">
        <f t="shared" si="55"/>
        <v>50000</v>
      </c>
      <c r="I65" s="8">
        <f t="shared" si="55"/>
        <v>0</v>
      </c>
      <c r="J65" s="8">
        <f t="shared" si="55"/>
        <v>50000</v>
      </c>
      <c r="K65" s="8">
        <f t="shared" si="55"/>
        <v>50000</v>
      </c>
      <c r="L65" s="8">
        <f t="shared" si="55"/>
        <v>0</v>
      </c>
    </row>
    <row r="66" spans="1:12" ht="22.5" x14ac:dyDescent="0.2">
      <c r="A66" s="9" t="s">
        <v>3</v>
      </c>
      <c r="B66" s="10" t="s">
        <v>286</v>
      </c>
      <c r="C66" s="3" t="s">
        <v>1</v>
      </c>
      <c r="D66" s="11"/>
      <c r="E66" s="11"/>
      <c r="F66" s="11">
        <f>E66-D66</f>
        <v>0</v>
      </c>
      <c r="G66" s="11">
        <v>50000</v>
      </c>
      <c r="H66" s="11">
        <v>50000</v>
      </c>
      <c r="I66" s="11">
        <f>H66-G66</f>
        <v>0</v>
      </c>
      <c r="J66" s="11">
        <v>50000</v>
      </c>
      <c r="K66" s="11">
        <v>50000</v>
      </c>
      <c r="L66" s="11">
        <f>K66-J66</f>
        <v>0</v>
      </c>
    </row>
    <row r="67" spans="1:12" ht="33.75" x14ac:dyDescent="0.2">
      <c r="A67" s="18" t="s">
        <v>285</v>
      </c>
      <c r="B67" s="19" t="s">
        <v>284</v>
      </c>
      <c r="C67" s="20" t="s">
        <v>0</v>
      </c>
      <c r="D67" s="21">
        <f t="shared" ref="D67" si="56">D68+D71+D74</f>
        <v>20618433.710000001</v>
      </c>
      <c r="E67" s="21">
        <f t="shared" ref="E67:L67" si="57">E68+E71+E74</f>
        <v>20703433.710000001</v>
      </c>
      <c r="F67" s="21">
        <f>F68+F71+F74</f>
        <v>85000</v>
      </c>
      <c r="G67" s="21">
        <f t="shared" ref="G67" si="58">G68+G71+G74</f>
        <v>16811396.439999998</v>
      </c>
      <c r="H67" s="21">
        <f t="shared" si="57"/>
        <v>16811396.439999998</v>
      </c>
      <c r="I67" s="21">
        <f t="shared" si="57"/>
        <v>0</v>
      </c>
      <c r="J67" s="21">
        <f t="shared" ref="J67" si="59">J68+J71+J74</f>
        <v>11184150</v>
      </c>
      <c r="K67" s="21">
        <f t="shared" si="57"/>
        <v>11184150</v>
      </c>
      <c r="L67" s="21">
        <f t="shared" si="57"/>
        <v>0</v>
      </c>
    </row>
    <row r="68" spans="1:12" ht="33.75" x14ac:dyDescent="0.2">
      <c r="A68" s="6" t="s">
        <v>283</v>
      </c>
      <c r="B68" s="7" t="s">
        <v>282</v>
      </c>
      <c r="C68" s="2" t="s">
        <v>0</v>
      </c>
      <c r="D68" s="8">
        <f t="shared" ref="D68" si="60">D69+D70</f>
        <v>16021210.6</v>
      </c>
      <c r="E68" s="8">
        <f t="shared" ref="E68:L68" si="61">E69+E70</f>
        <v>16106210.6</v>
      </c>
      <c r="F68" s="8">
        <f>F69+F70</f>
        <v>85000</v>
      </c>
      <c r="G68" s="8">
        <f t="shared" ref="G68" si="62">G69+G70</f>
        <v>12412920</v>
      </c>
      <c r="H68" s="8">
        <f t="shared" si="61"/>
        <v>12412920</v>
      </c>
      <c r="I68" s="8">
        <f t="shared" si="61"/>
        <v>0</v>
      </c>
      <c r="J68" s="8">
        <f t="shared" ref="J68" si="63">J69+J70</f>
        <v>11184150</v>
      </c>
      <c r="K68" s="8">
        <f t="shared" si="61"/>
        <v>11184150</v>
      </c>
      <c r="L68" s="8">
        <f t="shared" si="61"/>
        <v>0</v>
      </c>
    </row>
    <row r="69" spans="1:12" ht="45" x14ac:dyDescent="0.2">
      <c r="A69" s="9" t="s">
        <v>17</v>
      </c>
      <c r="B69" s="10" t="s">
        <v>282</v>
      </c>
      <c r="C69" s="3" t="s">
        <v>16</v>
      </c>
      <c r="D69" s="11">
        <v>15378383.6</v>
      </c>
      <c r="E69" s="11">
        <v>15378383.6</v>
      </c>
      <c r="F69" s="11">
        <f>E69-D69</f>
        <v>0</v>
      </c>
      <c r="G69" s="11">
        <v>12163070</v>
      </c>
      <c r="H69" s="11">
        <v>12163070</v>
      </c>
      <c r="I69" s="11">
        <f>H69-G69</f>
        <v>0</v>
      </c>
      <c r="J69" s="11">
        <v>11099250</v>
      </c>
      <c r="K69" s="11">
        <v>11099250</v>
      </c>
      <c r="L69" s="11">
        <f>K69-J69</f>
        <v>0</v>
      </c>
    </row>
    <row r="70" spans="1:12" ht="22.5" x14ac:dyDescent="0.2">
      <c r="A70" s="9" t="s">
        <v>3</v>
      </c>
      <c r="B70" s="10" t="s">
        <v>282</v>
      </c>
      <c r="C70" s="3" t="s">
        <v>1</v>
      </c>
      <c r="D70" s="11">
        <v>642827</v>
      </c>
      <c r="E70" s="11">
        <f>642827+85000</f>
        <v>727827</v>
      </c>
      <c r="F70" s="11">
        <f>E70-D70</f>
        <v>85000</v>
      </c>
      <c r="G70" s="11">
        <v>249850</v>
      </c>
      <c r="H70" s="11">
        <v>249850</v>
      </c>
      <c r="I70" s="11">
        <f>H70-G70</f>
        <v>0</v>
      </c>
      <c r="J70" s="11">
        <v>84900</v>
      </c>
      <c r="K70" s="11">
        <v>84900</v>
      </c>
      <c r="L70" s="11">
        <f>K70-J70</f>
        <v>0</v>
      </c>
    </row>
    <row r="71" spans="1:12" ht="90" x14ac:dyDescent="0.2">
      <c r="A71" s="6" t="s">
        <v>281</v>
      </c>
      <c r="B71" s="7" t="s">
        <v>280</v>
      </c>
      <c r="C71" s="2" t="s">
        <v>0</v>
      </c>
      <c r="D71" s="8">
        <f t="shared" ref="D71" si="64">D72+D73</f>
        <v>3543694.17</v>
      </c>
      <c r="E71" s="8">
        <f t="shared" ref="E71:L71" si="65">E72+E73</f>
        <v>3543694.17</v>
      </c>
      <c r="F71" s="8">
        <f t="shared" si="65"/>
        <v>0</v>
      </c>
      <c r="G71" s="8">
        <f t="shared" ref="G71" si="66">G72+G73</f>
        <v>3397362.8699999996</v>
      </c>
      <c r="H71" s="8">
        <f t="shared" si="65"/>
        <v>3397362.8699999996</v>
      </c>
      <c r="I71" s="8">
        <f t="shared" si="65"/>
        <v>0</v>
      </c>
      <c r="J71" s="8">
        <f t="shared" ref="J71" si="67">J72+J73</f>
        <v>0</v>
      </c>
      <c r="K71" s="8">
        <f t="shared" si="65"/>
        <v>0</v>
      </c>
      <c r="L71" s="8">
        <f t="shared" si="65"/>
        <v>0</v>
      </c>
    </row>
    <row r="72" spans="1:12" ht="45" x14ac:dyDescent="0.2">
      <c r="A72" s="9" t="s">
        <v>17</v>
      </c>
      <c r="B72" s="10" t="s">
        <v>280</v>
      </c>
      <c r="C72" s="3" t="s">
        <v>16</v>
      </c>
      <c r="D72" s="11">
        <v>2613356.0499999998</v>
      </c>
      <c r="E72" s="11">
        <v>2613356.0499999998</v>
      </c>
      <c r="F72" s="11">
        <f>E72-D72</f>
        <v>0</v>
      </c>
      <c r="G72" s="11">
        <v>2613356.0499999998</v>
      </c>
      <c r="H72" s="11">
        <v>2613356.0499999998</v>
      </c>
      <c r="I72" s="11">
        <f>H72-G72</f>
        <v>0</v>
      </c>
      <c r="J72" s="11"/>
      <c r="K72" s="11"/>
      <c r="L72" s="11">
        <f>K72-J72</f>
        <v>0</v>
      </c>
    </row>
    <row r="73" spans="1:12" ht="22.5" x14ac:dyDescent="0.2">
      <c r="A73" s="9" t="s">
        <v>3</v>
      </c>
      <c r="B73" s="10" t="s">
        <v>280</v>
      </c>
      <c r="C73" s="3" t="s">
        <v>1</v>
      </c>
      <c r="D73" s="11">
        <v>930338.12</v>
      </c>
      <c r="E73" s="11">
        <v>930338.12</v>
      </c>
      <c r="F73" s="11">
        <f>E73-D73</f>
        <v>0</v>
      </c>
      <c r="G73" s="11">
        <v>784006.82</v>
      </c>
      <c r="H73" s="11">
        <v>784006.82</v>
      </c>
      <c r="I73" s="11">
        <f>H73-G73</f>
        <v>0</v>
      </c>
      <c r="J73" s="11"/>
      <c r="K73" s="11"/>
      <c r="L73" s="11">
        <f>K73-J73</f>
        <v>0</v>
      </c>
    </row>
    <row r="74" spans="1:12" ht="56.25" x14ac:dyDescent="0.2">
      <c r="A74" s="9" t="s">
        <v>356</v>
      </c>
      <c r="B74" s="10" t="s">
        <v>355</v>
      </c>
      <c r="C74" s="38">
        <v>0</v>
      </c>
      <c r="D74" s="11">
        <f t="shared" ref="D74" si="68">D75+D76</f>
        <v>1053528.94</v>
      </c>
      <c r="E74" s="11">
        <f t="shared" ref="E74:L74" si="69">E75+E76</f>
        <v>1053528.94</v>
      </c>
      <c r="F74" s="11">
        <f t="shared" si="69"/>
        <v>0</v>
      </c>
      <c r="G74" s="11">
        <f t="shared" ref="G74" si="70">G75+G76</f>
        <v>1001113.5700000001</v>
      </c>
      <c r="H74" s="11">
        <f t="shared" si="69"/>
        <v>1001113.5700000001</v>
      </c>
      <c r="I74" s="11">
        <f t="shared" si="69"/>
        <v>0</v>
      </c>
      <c r="J74" s="11">
        <f t="shared" ref="J74" si="71">J75+J76</f>
        <v>0</v>
      </c>
      <c r="K74" s="11">
        <f t="shared" si="69"/>
        <v>0</v>
      </c>
      <c r="L74" s="11">
        <f t="shared" si="69"/>
        <v>0</v>
      </c>
    </row>
    <row r="75" spans="1:12" ht="45" x14ac:dyDescent="0.2">
      <c r="A75" s="9" t="s">
        <v>17</v>
      </c>
      <c r="B75" s="10" t="s">
        <v>355</v>
      </c>
      <c r="C75" s="38">
        <v>100</v>
      </c>
      <c r="D75" s="11">
        <v>480944.25</v>
      </c>
      <c r="E75" s="11">
        <v>480944.25</v>
      </c>
      <c r="F75" s="11">
        <f t="shared" ref="F75:F76" si="72">E75-D75</f>
        <v>0</v>
      </c>
      <c r="G75" s="11">
        <v>480944.25</v>
      </c>
      <c r="H75" s="11">
        <v>480944.25</v>
      </c>
      <c r="I75" s="11">
        <f t="shared" ref="I75:I76" si="73">H75-G75</f>
        <v>0</v>
      </c>
      <c r="J75" s="11"/>
      <c r="K75" s="11"/>
      <c r="L75" s="11">
        <f t="shared" ref="L75:L76" si="74">K75-J75</f>
        <v>0</v>
      </c>
    </row>
    <row r="76" spans="1:12" ht="22.5" x14ac:dyDescent="0.2">
      <c r="A76" s="9" t="s">
        <v>3</v>
      </c>
      <c r="B76" s="10" t="s">
        <v>355</v>
      </c>
      <c r="C76" s="38">
        <v>200</v>
      </c>
      <c r="D76" s="11">
        <v>572584.68999999994</v>
      </c>
      <c r="E76" s="11">
        <v>572584.68999999994</v>
      </c>
      <c r="F76" s="11">
        <f t="shared" si="72"/>
        <v>0</v>
      </c>
      <c r="G76" s="11">
        <v>520169.32</v>
      </c>
      <c r="H76" s="11">
        <v>520169.32</v>
      </c>
      <c r="I76" s="11">
        <f t="shared" si="73"/>
        <v>0</v>
      </c>
      <c r="J76" s="11"/>
      <c r="K76" s="11"/>
      <c r="L76" s="11">
        <f t="shared" si="74"/>
        <v>0</v>
      </c>
    </row>
    <row r="77" spans="1:12" ht="45" x14ac:dyDescent="0.2">
      <c r="A77" s="14" t="s">
        <v>279</v>
      </c>
      <c r="B77" s="15" t="s">
        <v>278</v>
      </c>
      <c r="C77" s="16" t="s">
        <v>0</v>
      </c>
      <c r="D77" s="17">
        <f t="shared" ref="D77" si="75">D81+D96+D103+D108+D113+D78</f>
        <v>86515059.700000003</v>
      </c>
      <c r="E77" s="17">
        <f>E81+E96+E103+E108+E113+E78</f>
        <v>77228319.75</v>
      </c>
      <c r="F77" s="17">
        <f>F81+F96+F103+F108+F113+F78</f>
        <v>-9286739.9499999993</v>
      </c>
      <c r="G77" s="17">
        <f t="shared" ref="G77" si="76">G81+G96+G103+G108+G113+G78</f>
        <v>124028474.00999999</v>
      </c>
      <c r="H77" s="17">
        <f>H81+H96+H103+H108+H113+H78</f>
        <v>50517426.009999998</v>
      </c>
      <c r="I77" s="17">
        <f>I81+I96+I103+I108+I113+I78</f>
        <v>-73511048</v>
      </c>
      <c r="J77" s="17">
        <f t="shared" ref="J77" si="77">J81+J96+J103+J108+J113+J78</f>
        <v>117272674.00999999</v>
      </c>
      <c r="K77" s="17">
        <f>K81+K96+K103+K108+K113+K78</f>
        <v>48535589.009999998</v>
      </c>
      <c r="L77" s="17">
        <f>L81+L96+L103+L108+L113+L78</f>
        <v>-68737085</v>
      </c>
    </row>
    <row r="78" spans="1:12" s="44" customFormat="1" ht="22.5" x14ac:dyDescent="0.2">
      <c r="A78" s="45" t="s">
        <v>359</v>
      </c>
      <c r="B78" s="46" t="s">
        <v>357</v>
      </c>
      <c r="C78" s="47">
        <v>0</v>
      </c>
      <c r="D78" s="48">
        <f t="shared" ref="D78:K79" si="78">D79</f>
        <v>10572174</v>
      </c>
      <c r="E78" s="48">
        <f t="shared" si="78"/>
        <v>0</v>
      </c>
      <c r="F78" s="48">
        <f t="shared" ref="F78:F80" si="79">E78-D78</f>
        <v>-10572174</v>
      </c>
      <c r="G78" s="48">
        <f t="shared" si="78"/>
        <v>73511048</v>
      </c>
      <c r="H78" s="48">
        <f t="shared" si="78"/>
        <v>0</v>
      </c>
      <c r="I78" s="48">
        <f t="shared" ref="I78:I80" si="80">H78-G78</f>
        <v>-73511048</v>
      </c>
      <c r="J78" s="48">
        <f t="shared" si="78"/>
        <v>68737085</v>
      </c>
      <c r="K78" s="48">
        <f t="shared" si="78"/>
        <v>0</v>
      </c>
      <c r="L78" s="48">
        <f t="shared" ref="L78:L80" si="81">K78-J78</f>
        <v>-68737085</v>
      </c>
    </row>
    <row r="79" spans="1:12" s="44" customFormat="1" x14ac:dyDescent="0.2">
      <c r="A79" s="40" t="s">
        <v>360</v>
      </c>
      <c r="B79" s="41" t="s">
        <v>358</v>
      </c>
      <c r="C79" s="42">
        <v>0</v>
      </c>
      <c r="D79" s="43">
        <f t="shared" si="78"/>
        <v>10572174</v>
      </c>
      <c r="E79" s="43">
        <f t="shared" si="78"/>
        <v>0</v>
      </c>
      <c r="F79" s="11">
        <f t="shared" si="79"/>
        <v>-10572174</v>
      </c>
      <c r="G79" s="43">
        <f t="shared" si="78"/>
        <v>73511048</v>
      </c>
      <c r="H79" s="43">
        <f t="shared" si="78"/>
        <v>0</v>
      </c>
      <c r="I79" s="11">
        <f t="shared" si="80"/>
        <v>-73511048</v>
      </c>
      <c r="J79" s="43">
        <f t="shared" si="78"/>
        <v>68737085</v>
      </c>
      <c r="K79" s="43">
        <f t="shared" si="78"/>
        <v>0</v>
      </c>
      <c r="L79" s="11">
        <f t="shared" si="81"/>
        <v>-68737085</v>
      </c>
    </row>
    <row r="80" spans="1:12" s="44" customFormat="1" ht="22.5" x14ac:dyDescent="0.2">
      <c r="A80" s="40" t="s">
        <v>56</v>
      </c>
      <c r="B80" s="41" t="s">
        <v>358</v>
      </c>
      <c r="C80" s="42">
        <v>600</v>
      </c>
      <c r="D80" s="43">
        <v>10572174</v>
      </c>
      <c r="E80" s="43">
        <f>10572174-10572174</f>
        <v>0</v>
      </c>
      <c r="F80" s="11">
        <f t="shared" si="79"/>
        <v>-10572174</v>
      </c>
      <c r="G80" s="43">
        <v>73511048</v>
      </c>
      <c r="H80" s="43">
        <f>73511048-73511048</f>
        <v>0</v>
      </c>
      <c r="I80" s="11">
        <f t="shared" si="80"/>
        <v>-73511048</v>
      </c>
      <c r="J80" s="43">
        <v>68737085</v>
      </c>
      <c r="K80" s="43">
        <f>68737085-68737085</f>
        <v>0</v>
      </c>
      <c r="L80" s="11">
        <f t="shared" si="81"/>
        <v>-68737085</v>
      </c>
    </row>
    <row r="81" spans="1:12" x14ac:dyDescent="0.2">
      <c r="A81" s="18" t="s">
        <v>277</v>
      </c>
      <c r="B81" s="19" t="s">
        <v>276</v>
      </c>
      <c r="C81" s="20" t="s">
        <v>0</v>
      </c>
      <c r="D81" s="21">
        <f t="shared" ref="D81" si="82">D82+D86+D90+D92+D94</f>
        <v>27800335.82</v>
      </c>
      <c r="E81" s="21">
        <f>E82+E86+E90+E92+E94</f>
        <v>27928239.66</v>
      </c>
      <c r="F81" s="21">
        <f>F82+F86+F90+F92+F94</f>
        <v>127903.83999999985</v>
      </c>
      <c r="G81" s="21">
        <f t="shared" ref="G81" si="83">G82+G86+G90+G92+G94</f>
        <v>12417958.800000001</v>
      </c>
      <c r="H81" s="21">
        <f>H82+H86+H90+H92+H94+H88</f>
        <v>12417958.800000001</v>
      </c>
      <c r="I81" s="21">
        <f>I82+I86+I90+I92+I94+I88</f>
        <v>0</v>
      </c>
      <c r="J81" s="21">
        <f t="shared" ref="J81" si="84">J82+J86+J90+J92+J94</f>
        <v>11919216.73</v>
      </c>
      <c r="K81" s="21">
        <f>K82+K86+K90+K92+K94</f>
        <v>11919216.73</v>
      </c>
      <c r="L81" s="21">
        <f>L82+L86+L90+L92+L94</f>
        <v>0</v>
      </c>
    </row>
    <row r="82" spans="1:12" x14ac:dyDescent="0.2">
      <c r="A82" s="6" t="s">
        <v>275</v>
      </c>
      <c r="B82" s="7" t="s">
        <v>274</v>
      </c>
      <c r="C82" s="2" t="s">
        <v>0</v>
      </c>
      <c r="D82" s="8">
        <f t="shared" ref="D82" si="85">D83+D84+D85</f>
        <v>1300000</v>
      </c>
      <c r="E82" s="8">
        <f t="shared" ref="E82:L82" si="86">E83+E84+E85</f>
        <v>1300000</v>
      </c>
      <c r="F82" s="8">
        <f t="shared" si="86"/>
        <v>0</v>
      </c>
      <c r="G82" s="8">
        <f t="shared" ref="G82" si="87">G83+G84+G85</f>
        <v>1300000</v>
      </c>
      <c r="H82" s="8">
        <f t="shared" si="86"/>
        <v>1300000</v>
      </c>
      <c r="I82" s="8">
        <f t="shared" si="86"/>
        <v>0</v>
      </c>
      <c r="J82" s="8">
        <f t="shared" ref="J82" si="88">J83+J84+J85</f>
        <v>1300000</v>
      </c>
      <c r="K82" s="8">
        <f t="shared" si="86"/>
        <v>1300000</v>
      </c>
      <c r="L82" s="8">
        <f t="shared" si="86"/>
        <v>0</v>
      </c>
    </row>
    <row r="83" spans="1:12" ht="45" x14ac:dyDescent="0.2">
      <c r="A83" s="9" t="s">
        <v>17</v>
      </c>
      <c r="B83" s="10" t="s">
        <v>274</v>
      </c>
      <c r="C83" s="3" t="s">
        <v>16</v>
      </c>
      <c r="D83" s="11">
        <v>365600</v>
      </c>
      <c r="E83" s="11">
        <v>365600</v>
      </c>
      <c r="F83" s="11">
        <f>E83-D83</f>
        <v>0</v>
      </c>
      <c r="G83" s="11">
        <v>365600</v>
      </c>
      <c r="H83" s="11">
        <v>365600</v>
      </c>
      <c r="I83" s="11">
        <f>H83-G83</f>
        <v>0</v>
      </c>
      <c r="J83" s="11">
        <v>365600</v>
      </c>
      <c r="K83" s="11">
        <v>365600</v>
      </c>
      <c r="L83" s="11">
        <f>K83-J83</f>
        <v>0</v>
      </c>
    </row>
    <row r="84" spans="1:12" ht="22.5" x14ac:dyDescent="0.2">
      <c r="A84" s="9" t="s">
        <v>3</v>
      </c>
      <c r="B84" s="10" t="s">
        <v>274</v>
      </c>
      <c r="C84" s="3" t="s">
        <v>1</v>
      </c>
      <c r="D84" s="11">
        <v>879400</v>
      </c>
      <c r="E84" s="11">
        <v>879400</v>
      </c>
      <c r="F84" s="11">
        <f>E84-D84</f>
        <v>0</v>
      </c>
      <c r="G84" s="11">
        <v>879400</v>
      </c>
      <c r="H84" s="11">
        <v>879400</v>
      </c>
      <c r="I84" s="11">
        <f>H84-G84</f>
        <v>0</v>
      </c>
      <c r="J84" s="11">
        <v>879400</v>
      </c>
      <c r="K84" s="11">
        <v>879400</v>
      </c>
      <c r="L84" s="11">
        <f>K84-J84</f>
        <v>0</v>
      </c>
    </row>
    <row r="85" spans="1:12" x14ac:dyDescent="0.2">
      <c r="A85" s="9" t="s">
        <v>200</v>
      </c>
      <c r="B85" s="10" t="s">
        <v>274</v>
      </c>
      <c r="C85" s="38">
        <v>300</v>
      </c>
      <c r="D85" s="11">
        <v>55000</v>
      </c>
      <c r="E85" s="11">
        <v>55000</v>
      </c>
      <c r="F85" s="11">
        <f>E85-D85</f>
        <v>0</v>
      </c>
      <c r="G85" s="11">
        <v>55000</v>
      </c>
      <c r="H85" s="11">
        <v>55000</v>
      </c>
      <c r="I85" s="11">
        <f>H85-G85</f>
        <v>0</v>
      </c>
      <c r="J85" s="11">
        <v>55000</v>
      </c>
      <c r="K85" s="11">
        <v>55000</v>
      </c>
      <c r="L85" s="11">
        <f>K85-J85</f>
        <v>0</v>
      </c>
    </row>
    <row r="86" spans="1:12" ht="22.5" x14ac:dyDescent="0.2">
      <c r="A86" s="6" t="s">
        <v>273</v>
      </c>
      <c r="B86" s="7" t="s">
        <v>272</v>
      </c>
      <c r="C86" s="2" t="s">
        <v>0</v>
      </c>
      <c r="D86" s="8">
        <f t="shared" ref="D86:L86" si="89">D87</f>
        <v>13193195.82</v>
      </c>
      <c r="E86" s="8">
        <f t="shared" si="89"/>
        <v>13321099.66</v>
      </c>
      <c r="F86" s="8">
        <f t="shared" si="89"/>
        <v>127903.83999999985</v>
      </c>
      <c r="G86" s="8">
        <f t="shared" si="89"/>
        <v>11117958.800000001</v>
      </c>
      <c r="H86" s="8">
        <f t="shared" si="89"/>
        <v>11037958.800000001</v>
      </c>
      <c r="I86" s="8">
        <f t="shared" si="89"/>
        <v>-80000</v>
      </c>
      <c r="J86" s="8">
        <f t="shared" si="89"/>
        <v>10619216.73</v>
      </c>
      <c r="K86" s="8">
        <f t="shared" si="89"/>
        <v>10619216.73</v>
      </c>
      <c r="L86" s="8">
        <f t="shared" si="89"/>
        <v>0</v>
      </c>
    </row>
    <row r="87" spans="1:12" ht="22.5" x14ac:dyDescent="0.2">
      <c r="A87" s="9" t="s">
        <v>56</v>
      </c>
      <c r="B87" s="10" t="s">
        <v>272</v>
      </c>
      <c r="C87" s="3" t="s">
        <v>54</v>
      </c>
      <c r="D87" s="11">
        <v>13193195.82</v>
      </c>
      <c r="E87" s="11">
        <f>13193195.82+127903.84</f>
        <v>13321099.66</v>
      </c>
      <c r="F87" s="11">
        <f>E87-D87</f>
        <v>127903.83999999985</v>
      </c>
      <c r="G87" s="11">
        <v>11117958.800000001</v>
      </c>
      <c r="H87" s="11">
        <f>11117958.8-80000</f>
        <v>11037958.800000001</v>
      </c>
      <c r="I87" s="11">
        <f>H87-G87</f>
        <v>-80000</v>
      </c>
      <c r="J87" s="11">
        <v>10619216.73</v>
      </c>
      <c r="K87" s="11">
        <v>10619216.73</v>
      </c>
      <c r="L87" s="11">
        <f>K87-J87</f>
        <v>0</v>
      </c>
    </row>
    <row r="88" spans="1:12" ht="15.75" customHeight="1" x14ac:dyDescent="0.2">
      <c r="A88" s="9" t="s">
        <v>396</v>
      </c>
      <c r="B88" s="10" t="s">
        <v>395</v>
      </c>
      <c r="C88" s="2" t="s">
        <v>0</v>
      </c>
      <c r="D88" s="11"/>
      <c r="E88" s="11"/>
      <c r="F88" s="11"/>
      <c r="G88" s="11">
        <v>0</v>
      </c>
      <c r="H88" s="11">
        <f>H89</f>
        <v>80000</v>
      </c>
      <c r="I88" s="11">
        <f t="shared" ref="I88:I89" si="90">H88-G88</f>
        <v>80000</v>
      </c>
      <c r="J88" s="11"/>
      <c r="K88" s="11"/>
      <c r="L88" s="11"/>
    </row>
    <row r="89" spans="1:12" ht="22.5" x14ac:dyDescent="0.2">
      <c r="A89" s="9" t="s">
        <v>56</v>
      </c>
      <c r="B89" s="10" t="s">
        <v>395</v>
      </c>
      <c r="C89" s="3" t="s">
        <v>54</v>
      </c>
      <c r="D89" s="11"/>
      <c r="E89" s="11"/>
      <c r="F89" s="11"/>
      <c r="G89" s="11">
        <v>0</v>
      </c>
      <c r="H89" s="11">
        <v>80000</v>
      </c>
      <c r="I89" s="11">
        <f t="shared" si="90"/>
        <v>80000</v>
      </c>
      <c r="J89" s="11"/>
      <c r="K89" s="11"/>
      <c r="L89" s="11"/>
    </row>
    <row r="90" spans="1:12" x14ac:dyDescent="0.2">
      <c r="A90" s="9" t="s">
        <v>57</v>
      </c>
      <c r="B90" s="10" t="s">
        <v>361</v>
      </c>
      <c r="C90" s="38">
        <v>0</v>
      </c>
      <c r="D90" s="11">
        <f t="shared" ref="D90:L90" si="91">D91</f>
        <v>10268115</v>
      </c>
      <c r="E90" s="11">
        <f t="shared" si="91"/>
        <v>10268115</v>
      </c>
      <c r="F90" s="11">
        <f t="shared" si="91"/>
        <v>0</v>
      </c>
      <c r="G90" s="11">
        <f t="shared" si="91"/>
        <v>0</v>
      </c>
      <c r="H90" s="11">
        <f t="shared" si="91"/>
        <v>0</v>
      </c>
      <c r="I90" s="11">
        <f t="shared" si="91"/>
        <v>0</v>
      </c>
      <c r="J90" s="11">
        <f t="shared" si="91"/>
        <v>0</v>
      </c>
      <c r="K90" s="11">
        <f t="shared" si="91"/>
        <v>0</v>
      </c>
      <c r="L90" s="11">
        <f t="shared" si="91"/>
        <v>0</v>
      </c>
    </row>
    <row r="91" spans="1:12" ht="22.5" x14ac:dyDescent="0.2">
      <c r="A91" s="9" t="s">
        <v>56</v>
      </c>
      <c r="B91" s="10" t="s">
        <v>361</v>
      </c>
      <c r="C91" s="38">
        <v>600</v>
      </c>
      <c r="D91" s="11">
        <v>10268115</v>
      </c>
      <c r="E91" s="11">
        <v>10268115</v>
      </c>
      <c r="F91" s="11">
        <f t="shared" ref="F91:F95" si="92">E91-D91</f>
        <v>0</v>
      </c>
      <c r="G91" s="11"/>
      <c r="H91" s="11"/>
      <c r="I91" s="11">
        <f t="shared" ref="I91:I95" si="93">H91-G91</f>
        <v>0</v>
      </c>
      <c r="J91" s="11"/>
      <c r="K91" s="11"/>
      <c r="L91" s="11">
        <f t="shared" ref="L91:L95" si="94">K91-J91</f>
        <v>0</v>
      </c>
    </row>
    <row r="92" spans="1:12" ht="45" x14ac:dyDescent="0.2">
      <c r="A92" s="9" t="s">
        <v>364</v>
      </c>
      <c r="B92" s="10" t="s">
        <v>362</v>
      </c>
      <c r="C92" s="38">
        <v>0</v>
      </c>
      <c r="D92" s="11">
        <f t="shared" ref="D92:L92" si="95">D93</f>
        <v>2439025</v>
      </c>
      <c r="E92" s="11">
        <f t="shared" si="95"/>
        <v>2439025</v>
      </c>
      <c r="F92" s="11">
        <f t="shared" si="95"/>
        <v>0</v>
      </c>
      <c r="G92" s="11">
        <f t="shared" si="95"/>
        <v>0</v>
      </c>
      <c r="H92" s="11">
        <f t="shared" si="95"/>
        <v>0</v>
      </c>
      <c r="I92" s="11">
        <f t="shared" si="95"/>
        <v>0</v>
      </c>
      <c r="J92" s="11">
        <f t="shared" si="95"/>
        <v>0</v>
      </c>
      <c r="K92" s="11">
        <f t="shared" si="95"/>
        <v>0</v>
      </c>
      <c r="L92" s="11">
        <f t="shared" si="95"/>
        <v>0</v>
      </c>
    </row>
    <row r="93" spans="1:12" ht="22.5" x14ac:dyDescent="0.2">
      <c r="A93" s="9" t="s">
        <v>3</v>
      </c>
      <c r="B93" s="10" t="s">
        <v>362</v>
      </c>
      <c r="C93" s="38">
        <v>200</v>
      </c>
      <c r="D93" s="11">
        <v>2439025</v>
      </c>
      <c r="E93" s="11">
        <v>2439025</v>
      </c>
      <c r="F93" s="11">
        <f t="shared" si="92"/>
        <v>0</v>
      </c>
      <c r="G93" s="11"/>
      <c r="H93" s="11"/>
      <c r="I93" s="11">
        <f t="shared" si="93"/>
        <v>0</v>
      </c>
      <c r="J93" s="11"/>
      <c r="K93" s="11"/>
      <c r="L93" s="11">
        <f t="shared" si="94"/>
        <v>0</v>
      </c>
    </row>
    <row r="94" spans="1:12" ht="56.25" x14ac:dyDescent="0.2">
      <c r="A94" s="9" t="s">
        <v>365</v>
      </c>
      <c r="B94" s="10" t="s">
        <v>363</v>
      </c>
      <c r="C94" s="38">
        <v>0</v>
      </c>
      <c r="D94" s="11">
        <f t="shared" ref="D94:L94" si="96">D95</f>
        <v>600000</v>
      </c>
      <c r="E94" s="11">
        <f t="shared" si="96"/>
        <v>600000</v>
      </c>
      <c r="F94" s="11">
        <f t="shared" si="96"/>
        <v>0</v>
      </c>
      <c r="G94" s="11">
        <f t="shared" si="96"/>
        <v>0</v>
      </c>
      <c r="H94" s="11">
        <f t="shared" si="96"/>
        <v>0</v>
      </c>
      <c r="I94" s="11">
        <f t="shared" si="96"/>
        <v>0</v>
      </c>
      <c r="J94" s="11">
        <f t="shared" si="96"/>
        <v>0</v>
      </c>
      <c r="K94" s="11">
        <f t="shared" si="96"/>
        <v>0</v>
      </c>
      <c r="L94" s="11">
        <f t="shared" si="96"/>
        <v>0</v>
      </c>
    </row>
    <row r="95" spans="1:12" ht="22.5" x14ac:dyDescent="0.2">
      <c r="A95" s="9" t="s">
        <v>56</v>
      </c>
      <c r="B95" s="10" t="s">
        <v>363</v>
      </c>
      <c r="C95" s="38">
        <v>600</v>
      </c>
      <c r="D95" s="11">
        <v>600000</v>
      </c>
      <c r="E95" s="11">
        <v>600000</v>
      </c>
      <c r="F95" s="11">
        <f t="shared" si="92"/>
        <v>0</v>
      </c>
      <c r="G95" s="11"/>
      <c r="H95" s="11"/>
      <c r="I95" s="11">
        <f t="shared" si="93"/>
        <v>0</v>
      </c>
      <c r="J95" s="11"/>
      <c r="K95" s="11"/>
      <c r="L95" s="11">
        <f t="shared" si="94"/>
        <v>0</v>
      </c>
    </row>
    <row r="96" spans="1:12" ht="22.5" x14ac:dyDescent="0.2">
      <c r="A96" s="18" t="s">
        <v>271</v>
      </c>
      <c r="B96" s="19" t="s">
        <v>270</v>
      </c>
      <c r="C96" s="20" t="s">
        <v>0</v>
      </c>
      <c r="D96" s="21">
        <f t="shared" ref="D96" si="97">D97+D99+D101</f>
        <v>31278436.140000001</v>
      </c>
      <c r="E96" s="21">
        <f t="shared" ref="E96:L96" si="98">E97+E99+E101</f>
        <v>31549421.300000001</v>
      </c>
      <c r="F96" s="21">
        <f t="shared" si="98"/>
        <v>270985.16000000015</v>
      </c>
      <c r="G96" s="21">
        <f t="shared" ref="G96" si="99">G97+G99+G101</f>
        <v>26632519.91</v>
      </c>
      <c r="H96" s="21">
        <f t="shared" si="98"/>
        <v>26632519.91</v>
      </c>
      <c r="I96" s="21">
        <f t="shared" si="98"/>
        <v>0</v>
      </c>
      <c r="J96" s="21">
        <f t="shared" ref="J96" si="100">J97+J99+J101</f>
        <v>25427776.68</v>
      </c>
      <c r="K96" s="21">
        <f t="shared" si="98"/>
        <v>25427776.68</v>
      </c>
      <c r="L96" s="21">
        <f t="shared" si="98"/>
        <v>0</v>
      </c>
    </row>
    <row r="97" spans="1:12" ht="22.5" x14ac:dyDescent="0.2">
      <c r="A97" s="6" t="s">
        <v>269</v>
      </c>
      <c r="B97" s="7" t="s">
        <v>268</v>
      </c>
      <c r="C97" s="2" t="s">
        <v>0</v>
      </c>
      <c r="D97" s="8">
        <f t="shared" ref="D97:L97" si="101">D98</f>
        <v>30694492.140000001</v>
      </c>
      <c r="E97" s="8">
        <f t="shared" si="101"/>
        <v>30965477.300000001</v>
      </c>
      <c r="F97" s="8">
        <f t="shared" si="101"/>
        <v>270985.16000000015</v>
      </c>
      <c r="G97" s="8">
        <f t="shared" si="101"/>
        <v>26383290.91</v>
      </c>
      <c r="H97" s="8">
        <f t="shared" si="101"/>
        <v>26383290.91</v>
      </c>
      <c r="I97" s="8">
        <f t="shared" si="101"/>
        <v>0</v>
      </c>
      <c r="J97" s="8">
        <f t="shared" si="101"/>
        <v>25191252.68</v>
      </c>
      <c r="K97" s="8">
        <f t="shared" si="101"/>
        <v>25191252.68</v>
      </c>
      <c r="L97" s="8">
        <f t="shared" si="101"/>
        <v>0</v>
      </c>
    </row>
    <row r="98" spans="1:12" ht="22.5" x14ac:dyDescent="0.2">
      <c r="A98" s="9" t="s">
        <v>56</v>
      </c>
      <c r="B98" s="10" t="s">
        <v>268</v>
      </c>
      <c r="C98" s="3" t="s">
        <v>54</v>
      </c>
      <c r="D98" s="11">
        <v>30694492.140000001</v>
      </c>
      <c r="E98" s="11">
        <f>30694492.14+270985.16</f>
        <v>30965477.300000001</v>
      </c>
      <c r="F98" s="11">
        <f>E98-D98</f>
        <v>270985.16000000015</v>
      </c>
      <c r="G98" s="11">
        <v>26383290.91</v>
      </c>
      <c r="H98" s="11">
        <v>26383290.91</v>
      </c>
      <c r="I98" s="11">
        <f>H98-G98</f>
        <v>0</v>
      </c>
      <c r="J98" s="11">
        <v>25191252.68</v>
      </c>
      <c r="K98" s="11">
        <v>25191252.68</v>
      </c>
      <c r="L98" s="11">
        <f>K98-J98</f>
        <v>0</v>
      </c>
    </row>
    <row r="99" spans="1:12" ht="33.75" x14ac:dyDescent="0.2">
      <c r="A99" s="6" t="s">
        <v>267</v>
      </c>
      <c r="B99" s="7" t="s">
        <v>266</v>
      </c>
      <c r="C99" s="2" t="s">
        <v>0</v>
      </c>
      <c r="D99" s="8">
        <f t="shared" ref="D99:L99" si="102">D100</f>
        <v>248814</v>
      </c>
      <c r="E99" s="8">
        <f t="shared" si="102"/>
        <v>248814</v>
      </c>
      <c r="F99" s="8">
        <f t="shared" si="102"/>
        <v>0</v>
      </c>
      <c r="G99" s="8">
        <f t="shared" si="102"/>
        <v>249229</v>
      </c>
      <c r="H99" s="8">
        <f t="shared" si="102"/>
        <v>249229</v>
      </c>
      <c r="I99" s="8">
        <f t="shared" si="102"/>
        <v>0</v>
      </c>
      <c r="J99" s="8">
        <f t="shared" si="102"/>
        <v>236524</v>
      </c>
      <c r="K99" s="8">
        <f t="shared" si="102"/>
        <v>236524</v>
      </c>
      <c r="L99" s="8">
        <f t="shared" si="102"/>
        <v>0</v>
      </c>
    </row>
    <row r="100" spans="1:12" ht="22.5" x14ac:dyDescent="0.2">
      <c r="A100" s="9" t="s">
        <v>56</v>
      </c>
      <c r="B100" s="10" t="s">
        <v>266</v>
      </c>
      <c r="C100" s="3" t="s">
        <v>54</v>
      </c>
      <c r="D100" s="11">
        <v>248814</v>
      </c>
      <c r="E100" s="11">
        <v>248814</v>
      </c>
      <c r="F100" s="11">
        <f>E100-D100</f>
        <v>0</v>
      </c>
      <c r="G100" s="11">
        <v>249229</v>
      </c>
      <c r="H100" s="11">
        <v>249229</v>
      </c>
      <c r="I100" s="11">
        <f>H100-G100</f>
        <v>0</v>
      </c>
      <c r="J100" s="11">
        <v>236524</v>
      </c>
      <c r="K100" s="11">
        <v>236524</v>
      </c>
      <c r="L100" s="11">
        <f>K100-J100</f>
        <v>0</v>
      </c>
    </row>
    <row r="101" spans="1:12" x14ac:dyDescent="0.2">
      <c r="A101" s="9" t="s">
        <v>383</v>
      </c>
      <c r="B101" s="10" t="s">
        <v>382</v>
      </c>
      <c r="C101" s="38">
        <v>0</v>
      </c>
      <c r="D101" s="11">
        <f>D102</f>
        <v>335130</v>
      </c>
      <c r="E101" s="11">
        <f>E102</f>
        <v>335130</v>
      </c>
      <c r="F101" s="11">
        <f t="shared" ref="F101:F102" si="103">E101-D101</f>
        <v>0</v>
      </c>
      <c r="G101" s="11">
        <f t="shared" ref="G101:H101" si="104">G102</f>
        <v>0</v>
      </c>
      <c r="H101" s="11">
        <f t="shared" si="104"/>
        <v>0</v>
      </c>
      <c r="I101" s="11">
        <f t="shared" ref="I101:I102" si="105">H101-G101</f>
        <v>0</v>
      </c>
      <c r="J101" s="11">
        <f t="shared" ref="J101:K101" si="106">J102</f>
        <v>0</v>
      </c>
      <c r="K101" s="11">
        <f t="shared" si="106"/>
        <v>0</v>
      </c>
      <c r="L101" s="11">
        <f t="shared" ref="L101:L102" si="107">K101-J101</f>
        <v>0</v>
      </c>
    </row>
    <row r="102" spans="1:12" ht="22.5" x14ac:dyDescent="0.2">
      <c r="A102" s="9" t="s">
        <v>56</v>
      </c>
      <c r="B102" s="10" t="s">
        <v>382</v>
      </c>
      <c r="C102" s="38">
        <v>600</v>
      </c>
      <c r="D102" s="11">
        <v>335130</v>
      </c>
      <c r="E102" s="11">
        <v>335130</v>
      </c>
      <c r="F102" s="11">
        <f t="shared" si="103"/>
        <v>0</v>
      </c>
      <c r="G102" s="11"/>
      <c r="H102" s="11"/>
      <c r="I102" s="11">
        <f t="shared" si="105"/>
        <v>0</v>
      </c>
      <c r="J102" s="11"/>
      <c r="K102" s="11"/>
      <c r="L102" s="11">
        <f t="shared" si="107"/>
        <v>0</v>
      </c>
    </row>
    <row r="103" spans="1:12" x14ac:dyDescent="0.2">
      <c r="A103" s="18" t="s">
        <v>265</v>
      </c>
      <c r="B103" s="19" t="s">
        <v>264</v>
      </c>
      <c r="C103" s="20" t="s">
        <v>0</v>
      </c>
      <c r="D103" s="21">
        <f t="shared" ref="D103:L103" si="108">D104</f>
        <v>1000000</v>
      </c>
      <c r="E103" s="21">
        <f t="shared" si="108"/>
        <v>1000000</v>
      </c>
      <c r="F103" s="21">
        <f t="shared" si="108"/>
        <v>0</v>
      </c>
      <c r="G103" s="21">
        <f t="shared" si="108"/>
        <v>1000000</v>
      </c>
      <c r="H103" s="21">
        <f t="shared" si="108"/>
        <v>1000000</v>
      </c>
      <c r="I103" s="21">
        <f t="shared" si="108"/>
        <v>0</v>
      </c>
      <c r="J103" s="21">
        <f t="shared" si="108"/>
        <v>1000000</v>
      </c>
      <c r="K103" s="21">
        <f t="shared" si="108"/>
        <v>1000000</v>
      </c>
      <c r="L103" s="21">
        <f t="shared" si="108"/>
        <v>0</v>
      </c>
    </row>
    <row r="104" spans="1:12" x14ac:dyDescent="0.2">
      <c r="A104" s="6" t="s">
        <v>263</v>
      </c>
      <c r="B104" s="7" t="s">
        <v>262</v>
      </c>
      <c r="C104" s="2" t="s">
        <v>0</v>
      </c>
      <c r="D104" s="8">
        <f t="shared" ref="D104" si="109">D105+D106+D107</f>
        <v>1000000</v>
      </c>
      <c r="E104" s="8">
        <f t="shared" ref="E104:L104" si="110">E105+E106+E107</f>
        <v>1000000</v>
      </c>
      <c r="F104" s="8">
        <f t="shared" si="110"/>
        <v>0</v>
      </c>
      <c r="G104" s="8">
        <f t="shared" ref="G104" si="111">G105+G106+G107</f>
        <v>1000000</v>
      </c>
      <c r="H104" s="8">
        <f t="shared" si="110"/>
        <v>1000000</v>
      </c>
      <c r="I104" s="8">
        <f t="shared" si="110"/>
        <v>0</v>
      </c>
      <c r="J104" s="8">
        <f t="shared" ref="J104" si="112">J105+J106+J107</f>
        <v>1000000</v>
      </c>
      <c r="K104" s="8">
        <f t="shared" si="110"/>
        <v>1000000</v>
      </c>
      <c r="L104" s="8">
        <f t="shared" si="110"/>
        <v>0</v>
      </c>
    </row>
    <row r="105" spans="1:12" ht="45" x14ac:dyDescent="0.2">
      <c r="A105" s="9" t="s">
        <v>17</v>
      </c>
      <c r="B105" s="10" t="s">
        <v>262</v>
      </c>
      <c r="C105" s="3" t="s">
        <v>16</v>
      </c>
      <c r="D105" s="11">
        <v>236600</v>
      </c>
      <c r="E105" s="11">
        <v>236600</v>
      </c>
      <c r="F105" s="11">
        <f>E105-D105</f>
        <v>0</v>
      </c>
      <c r="G105" s="11">
        <v>446600</v>
      </c>
      <c r="H105" s="11">
        <v>446600</v>
      </c>
      <c r="I105" s="11">
        <f>H105-G105</f>
        <v>0</v>
      </c>
      <c r="J105" s="11">
        <v>446600</v>
      </c>
      <c r="K105" s="11">
        <v>446600</v>
      </c>
      <c r="L105" s="11">
        <f>K105-J105</f>
        <v>0</v>
      </c>
    </row>
    <row r="106" spans="1:12" ht="22.5" x14ac:dyDescent="0.2">
      <c r="A106" s="9" t="s">
        <v>3</v>
      </c>
      <c r="B106" s="10" t="s">
        <v>262</v>
      </c>
      <c r="C106" s="3" t="s">
        <v>1</v>
      </c>
      <c r="D106" s="11">
        <v>683400</v>
      </c>
      <c r="E106" s="11">
        <v>683400</v>
      </c>
      <c r="F106" s="11">
        <f>E106-D106</f>
        <v>0</v>
      </c>
      <c r="G106" s="11">
        <v>473400</v>
      </c>
      <c r="H106" s="11">
        <v>473400</v>
      </c>
      <c r="I106" s="11">
        <f>H106-G106</f>
        <v>0</v>
      </c>
      <c r="J106" s="11">
        <v>473400</v>
      </c>
      <c r="K106" s="11">
        <v>473400</v>
      </c>
      <c r="L106" s="11">
        <f>K106-J106</f>
        <v>0</v>
      </c>
    </row>
    <row r="107" spans="1:12" x14ac:dyDescent="0.2">
      <c r="A107" s="9" t="s">
        <v>200</v>
      </c>
      <c r="B107" s="10" t="s">
        <v>262</v>
      </c>
      <c r="C107" s="38">
        <v>300</v>
      </c>
      <c r="D107" s="11">
        <v>80000</v>
      </c>
      <c r="E107" s="11">
        <v>80000</v>
      </c>
      <c r="F107" s="11">
        <f>E107-D107</f>
        <v>0</v>
      </c>
      <c r="G107" s="11">
        <v>80000</v>
      </c>
      <c r="H107" s="11">
        <v>80000</v>
      </c>
      <c r="I107" s="11">
        <f>H107-G107</f>
        <v>0</v>
      </c>
      <c r="J107" s="11">
        <v>80000</v>
      </c>
      <c r="K107" s="11">
        <v>80000</v>
      </c>
      <c r="L107" s="11">
        <f>K107-J107</f>
        <v>0</v>
      </c>
    </row>
    <row r="108" spans="1:12" x14ac:dyDescent="0.2">
      <c r="A108" s="18" t="s">
        <v>261</v>
      </c>
      <c r="B108" s="19" t="s">
        <v>260</v>
      </c>
      <c r="C108" s="20" t="s">
        <v>0</v>
      </c>
      <c r="D108" s="21">
        <f t="shared" ref="D108:L108" si="113">D109</f>
        <v>2100000</v>
      </c>
      <c r="E108" s="21">
        <f t="shared" si="113"/>
        <v>2425000</v>
      </c>
      <c r="F108" s="21">
        <f t="shared" si="113"/>
        <v>325000</v>
      </c>
      <c r="G108" s="21">
        <f t="shared" si="113"/>
        <v>2100000</v>
      </c>
      <c r="H108" s="21">
        <f t="shared" si="113"/>
        <v>2100000</v>
      </c>
      <c r="I108" s="21">
        <f t="shared" si="113"/>
        <v>0</v>
      </c>
      <c r="J108" s="21">
        <f t="shared" si="113"/>
        <v>2100000</v>
      </c>
      <c r="K108" s="21">
        <f t="shared" si="113"/>
        <v>2100000</v>
      </c>
      <c r="L108" s="21">
        <f t="shared" si="113"/>
        <v>0</v>
      </c>
    </row>
    <row r="109" spans="1:12" ht="22.5" x14ac:dyDescent="0.2">
      <c r="A109" s="6" t="s">
        <v>259</v>
      </c>
      <c r="B109" s="7" t="s">
        <v>258</v>
      </c>
      <c r="C109" s="2" t="s">
        <v>0</v>
      </c>
      <c r="D109" s="8">
        <f t="shared" ref="D109" si="114">D110+D111+D112</f>
        <v>2100000</v>
      </c>
      <c r="E109" s="8">
        <f t="shared" ref="E109:L109" si="115">E110+E111+E112</f>
        <v>2425000</v>
      </c>
      <c r="F109" s="8">
        <f t="shared" si="115"/>
        <v>325000</v>
      </c>
      <c r="G109" s="8">
        <f t="shared" ref="G109" si="116">G110+G111+G112</f>
        <v>2100000</v>
      </c>
      <c r="H109" s="8">
        <f t="shared" si="115"/>
        <v>2100000</v>
      </c>
      <c r="I109" s="8">
        <f t="shared" si="115"/>
        <v>0</v>
      </c>
      <c r="J109" s="8">
        <f t="shared" ref="J109" si="117">J110+J111+J112</f>
        <v>2100000</v>
      </c>
      <c r="K109" s="8">
        <f t="shared" si="115"/>
        <v>2100000</v>
      </c>
      <c r="L109" s="8">
        <f t="shared" si="115"/>
        <v>0</v>
      </c>
    </row>
    <row r="110" spans="1:12" ht="45" x14ac:dyDescent="0.2">
      <c r="A110" s="9" t="s">
        <v>17</v>
      </c>
      <c r="B110" s="10" t="s">
        <v>258</v>
      </c>
      <c r="C110" s="3" t="s">
        <v>16</v>
      </c>
      <c r="D110" s="11">
        <v>769440</v>
      </c>
      <c r="E110" s="11">
        <v>769440</v>
      </c>
      <c r="F110" s="11">
        <f>E110-D110</f>
        <v>0</v>
      </c>
      <c r="G110" s="11">
        <v>769440</v>
      </c>
      <c r="H110" s="11">
        <v>769440</v>
      </c>
      <c r="I110" s="11">
        <f>H110-G110</f>
        <v>0</v>
      </c>
      <c r="J110" s="11">
        <v>769440</v>
      </c>
      <c r="K110" s="11">
        <v>769440</v>
      </c>
      <c r="L110" s="11">
        <f>K110-J110</f>
        <v>0</v>
      </c>
    </row>
    <row r="111" spans="1:12" ht="22.5" x14ac:dyDescent="0.2">
      <c r="A111" s="9" t="s">
        <v>3</v>
      </c>
      <c r="B111" s="10" t="s">
        <v>258</v>
      </c>
      <c r="C111" s="3" t="s">
        <v>1</v>
      </c>
      <c r="D111" s="11">
        <v>1162560</v>
      </c>
      <c r="E111" s="11">
        <f>1162560+300000+25000</f>
        <v>1487560</v>
      </c>
      <c r="F111" s="11">
        <f>E111-D111</f>
        <v>325000</v>
      </c>
      <c r="G111" s="11">
        <v>1162560</v>
      </c>
      <c r="H111" s="11">
        <v>1162560</v>
      </c>
      <c r="I111" s="11">
        <f>H111-G111</f>
        <v>0</v>
      </c>
      <c r="J111" s="11">
        <v>1162560</v>
      </c>
      <c r="K111" s="11">
        <v>1162560</v>
      </c>
      <c r="L111" s="11">
        <f>K111-J111</f>
        <v>0</v>
      </c>
    </row>
    <row r="112" spans="1:12" x14ac:dyDescent="0.2">
      <c r="A112" s="9" t="s">
        <v>200</v>
      </c>
      <c r="B112" s="10" t="s">
        <v>258</v>
      </c>
      <c r="C112" s="38">
        <v>300</v>
      </c>
      <c r="D112" s="11">
        <v>168000</v>
      </c>
      <c r="E112" s="11">
        <v>168000</v>
      </c>
      <c r="F112" s="11">
        <f>E112-D112</f>
        <v>0</v>
      </c>
      <c r="G112" s="11">
        <v>168000</v>
      </c>
      <c r="H112" s="11">
        <v>168000</v>
      </c>
      <c r="I112" s="11">
        <f>H112-G112</f>
        <v>0</v>
      </c>
      <c r="J112" s="11">
        <v>168000</v>
      </c>
      <c r="K112" s="11">
        <v>168000</v>
      </c>
      <c r="L112" s="11">
        <f>K112-J112</f>
        <v>0</v>
      </c>
    </row>
    <row r="113" spans="1:12" x14ac:dyDescent="0.2">
      <c r="A113" s="18" t="s">
        <v>257</v>
      </c>
      <c r="B113" s="19" t="s">
        <v>256</v>
      </c>
      <c r="C113" s="20" t="s">
        <v>0</v>
      </c>
      <c r="D113" s="21">
        <f t="shared" ref="D113" si="118">D114+D118+D116</f>
        <v>13764113.74</v>
      </c>
      <c r="E113" s="21">
        <f t="shared" ref="E113:L113" si="119">E114+E118+E116</f>
        <v>14325658.789999999</v>
      </c>
      <c r="F113" s="21">
        <f t="shared" si="119"/>
        <v>561545.04999999981</v>
      </c>
      <c r="G113" s="21">
        <f t="shared" ref="G113" si="120">G114+G118+G116</f>
        <v>8366947.2999999998</v>
      </c>
      <c r="H113" s="21">
        <f t="shared" si="119"/>
        <v>8366947.2999999998</v>
      </c>
      <c r="I113" s="21">
        <f t="shared" si="119"/>
        <v>0</v>
      </c>
      <c r="J113" s="21">
        <f t="shared" ref="J113" si="121">J114+J118+J116</f>
        <v>8088595.5999999996</v>
      </c>
      <c r="K113" s="21">
        <f t="shared" si="119"/>
        <v>8088595.5999999996</v>
      </c>
      <c r="L113" s="21">
        <f t="shared" si="119"/>
        <v>0</v>
      </c>
    </row>
    <row r="114" spans="1:12" ht="22.5" x14ac:dyDescent="0.2">
      <c r="A114" s="6" t="s">
        <v>255</v>
      </c>
      <c r="B114" s="7" t="s">
        <v>254</v>
      </c>
      <c r="C114" s="2" t="s">
        <v>0</v>
      </c>
      <c r="D114" s="8">
        <f t="shared" ref="D114:L114" si="122">D115</f>
        <v>7090494.7400000002</v>
      </c>
      <c r="E114" s="8">
        <f t="shared" si="122"/>
        <v>7651996.79</v>
      </c>
      <c r="F114" s="8">
        <f t="shared" si="122"/>
        <v>561502.04999999981</v>
      </c>
      <c r="G114" s="8">
        <f t="shared" si="122"/>
        <v>4694990.3</v>
      </c>
      <c r="H114" s="8">
        <f t="shared" si="122"/>
        <v>4694990.3</v>
      </c>
      <c r="I114" s="8">
        <f t="shared" si="122"/>
        <v>0</v>
      </c>
      <c r="J114" s="8">
        <f t="shared" si="122"/>
        <v>4456530.5999999996</v>
      </c>
      <c r="K114" s="8">
        <f t="shared" si="122"/>
        <v>4456530.5999999996</v>
      </c>
      <c r="L114" s="8">
        <f t="shared" si="122"/>
        <v>0</v>
      </c>
    </row>
    <row r="115" spans="1:12" ht="22.5" x14ac:dyDescent="0.2">
      <c r="A115" s="9" t="s">
        <v>56</v>
      </c>
      <c r="B115" s="10" t="s">
        <v>254</v>
      </c>
      <c r="C115" s="3" t="s">
        <v>54</v>
      </c>
      <c r="D115" s="11">
        <v>7090494.7400000002</v>
      </c>
      <c r="E115" s="11">
        <f>7090494.74+561502.05</f>
        <v>7651996.79</v>
      </c>
      <c r="F115" s="11">
        <f>E115-D115</f>
        <v>561502.04999999981</v>
      </c>
      <c r="G115" s="11">
        <v>4694990.3</v>
      </c>
      <c r="H115" s="11">
        <v>4694990.3</v>
      </c>
      <c r="I115" s="11">
        <f>H115-G115</f>
        <v>0</v>
      </c>
      <c r="J115" s="11">
        <v>4456530.5999999996</v>
      </c>
      <c r="K115" s="11">
        <v>4456530.5999999996</v>
      </c>
      <c r="L115" s="11">
        <f>K115-J115</f>
        <v>0</v>
      </c>
    </row>
    <row r="116" spans="1:12" ht="45" x14ac:dyDescent="0.2">
      <c r="A116" s="9" t="s">
        <v>367</v>
      </c>
      <c r="B116" s="7" t="s">
        <v>366</v>
      </c>
      <c r="C116" s="2" t="s">
        <v>0</v>
      </c>
      <c r="D116" s="11">
        <f t="shared" ref="D116:L116" si="123">D117</f>
        <v>3001662</v>
      </c>
      <c r="E116" s="11">
        <f t="shared" si="123"/>
        <v>3001662</v>
      </c>
      <c r="F116" s="11">
        <f t="shared" si="123"/>
        <v>0</v>
      </c>
      <c r="G116" s="11">
        <f t="shared" si="123"/>
        <v>0</v>
      </c>
      <c r="H116" s="11">
        <f t="shared" si="123"/>
        <v>0</v>
      </c>
      <c r="I116" s="11">
        <f t="shared" si="123"/>
        <v>0</v>
      </c>
      <c r="J116" s="11">
        <f t="shared" si="123"/>
        <v>0</v>
      </c>
      <c r="K116" s="11">
        <f t="shared" si="123"/>
        <v>0</v>
      </c>
      <c r="L116" s="11">
        <f t="shared" si="123"/>
        <v>0</v>
      </c>
    </row>
    <row r="117" spans="1:12" ht="22.5" x14ac:dyDescent="0.2">
      <c r="A117" s="9" t="s">
        <v>56</v>
      </c>
      <c r="B117" s="10" t="s">
        <v>366</v>
      </c>
      <c r="C117" s="38">
        <v>600</v>
      </c>
      <c r="D117" s="11">
        <v>3001662</v>
      </c>
      <c r="E117" s="11">
        <v>3001662</v>
      </c>
      <c r="F117" s="11">
        <f t="shared" ref="F117" si="124">E117-D117</f>
        <v>0</v>
      </c>
      <c r="G117" s="11"/>
      <c r="H117" s="11"/>
      <c r="I117" s="11">
        <f t="shared" ref="I117" si="125">H117-G117</f>
        <v>0</v>
      </c>
      <c r="J117" s="11"/>
      <c r="K117" s="11"/>
      <c r="L117" s="11">
        <f t="shared" ref="L117" si="126">K117-J117</f>
        <v>0</v>
      </c>
    </row>
    <row r="118" spans="1:12" ht="45" x14ac:dyDescent="0.2">
      <c r="A118" s="6" t="s">
        <v>253</v>
      </c>
      <c r="B118" s="7" t="s">
        <v>252</v>
      </c>
      <c r="C118" s="2" t="s">
        <v>0</v>
      </c>
      <c r="D118" s="8">
        <f t="shared" ref="D118:L118" si="127">D119</f>
        <v>3671957</v>
      </c>
      <c r="E118" s="8">
        <f t="shared" si="127"/>
        <v>3672000</v>
      </c>
      <c r="F118" s="8">
        <f t="shared" si="127"/>
        <v>43</v>
      </c>
      <c r="G118" s="8">
        <f t="shared" si="127"/>
        <v>3671957</v>
      </c>
      <c r="H118" s="8">
        <f t="shared" si="127"/>
        <v>3671957</v>
      </c>
      <c r="I118" s="8">
        <f t="shared" si="127"/>
        <v>0</v>
      </c>
      <c r="J118" s="8">
        <f t="shared" si="127"/>
        <v>3632065</v>
      </c>
      <c r="K118" s="8">
        <f t="shared" si="127"/>
        <v>3632065</v>
      </c>
      <c r="L118" s="8">
        <f t="shared" si="127"/>
        <v>0</v>
      </c>
    </row>
    <row r="119" spans="1:12" ht="22.5" x14ac:dyDescent="0.2">
      <c r="A119" s="9" t="s">
        <v>56</v>
      </c>
      <c r="B119" s="10" t="s">
        <v>252</v>
      </c>
      <c r="C119" s="3" t="s">
        <v>54</v>
      </c>
      <c r="D119" s="11">
        <v>3671957</v>
      </c>
      <c r="E119" s="11">
        <f>3671957+43</f>
        <v>3672000</v>
      </c>
      <c r="F119" s="11">
        <f>E119-D119</f>
        <v>43</v>
      </c>
      <c r="G119" s="11">
        <v>3671957</v>
      </c>
      <c r="H119" s="11">
        <v>3671957</v>
      </c>
      <c r="I119" s="11">
        <f>H119-G119</f>
        <v>0</v>
      </c>
      <c r="J119" s="11">
        <v>3632065</v>
      </c>
      <c r="K119" s="11">
        <v>3632065</v>
      </c>
      <c r="L119" s="11">
        <f>K119-J119</f>
        <v>0</v>
      </c>
    </row>
    <row r="120" spans="1:12" ht="22.5" x14ac:dyDescent="0.2">
      <c r="A120" s="14" t="s">
        <v>251</v>
      </c>
      <c r="B120" s="15" t="s">
        <v>250</v>
      </c>
      <c r="C120" s="16" t="s">
        <v>0</v>
      </c>
      <c r="D120" s="17">
        <f t="shared" ref="D120" si="128">D121+D124+D137+D150+D155+D164+D169</f>
        <v>26276270.870000001</v>
      </c>
      <c r="E120" s="17">
        <f t="shared" ref="E120:L120" si="129">E121+E124+E137+E150+E155+E164+E169</f>
        <v>26511940.870000001</v>
      </c>
      <c r="F120" s="17">
        <f t="shared" si="129"/>
        <v>235670</v>
      </c>
      <c r="G120" s="17">
        <f t="shared" ref="G120" si="130">G121+G124+G137+G150+G155+G164+G169</f>
        <v>25492900</v>
      </c>
      <c r="H120" s="17">
        <f t="shared" si="129"/>
        <v>25492900</v>
      </c>
      <c r="I120" s="17">
        <f t="shared" si="129"/>
        <v>0</v>
      </c>
      <c r="J120" s="17">
        <f t="shared" ref="J120" si="131">J121+J124+J137+J150+J155+J164+J169</f>
        <v>26842900</v>
      </c>
      <c r="K120" s="17">
        <f t="shared" si="129"/>
        <v>26842900</v>
      </c>
      <c r="L120" s="17">
        <f t="shared" si="129"/>
        <v>0</v>
      </c>
    </row>
    <row r="121" spans="1:12" x14ac:dyDescent="0.2">
      <c r="A121" s="22" t="s">
        <v>249</v>
      </c>
      <c r="B121" s="23" t="s">
        <v>248</v>
      </c>
      <c r="C121" s="24" t="s">
        <v>0</v>
      </c>
      <c r="D121" s="25">
        <f t="shared" ref="D121:L122" si="132">D122</f>
        <v>0</v>
      </c>
      <c r="E121" s="25">
        <f t="shared" si="132"/>
        <v>0</v>
      </c>
      <c r="F121" s="25">
        <f t="shared" si="132"/>
        <v>0</v>
      </c>
      <c r="G121" s="25">
        <f t="shared" si="132"/>
        <v>1755600</v>
      </c>
      <c r="H121" s="25">
        <f t="shared" si="132"/>
        <v>1755600</v>
      </c>
      <c r="I121" s="25">
        <f t="shared" si="132"/>
        <v>0</v>
      </c>
      <c r="J121" s="25">
        <f t="shared" si="132"/>
        <v>1755600</v>
      </c>
      <c r="K121" s="25">
        <f t="shared" si="132"/>
        <v>1755600</v>
      </c>
      <c r="L121" s="25">
        <f t="shared" si="132"/>
        <v>0</v>
      </c>
    </row>
    <row r="122" spans="1:12" ht="22.5" x14ac:dyDescent="0.2">
      <c r="A122" s="6" t="s">
        <v>247</v>
      </c>
      <c r="B122" s="7" t="s">
        <v>246</v>
      </c>
      <c r="C122" s="2" t="s">
        <v>0</v>
      </c>
      <c r="D122" s="8">
        <f t="shared" si="132"/>
        <v>0</v>
      </c>
      <c r="E122" s="8">
        <f t="shared" si="132"/>
        <v>0</v>
      </c>
      <c r="F122" s="8">
        <f t="shared" si="132"/>
        <v>0</v>
      </c>
      <c r="G122" s="8">
        <f t="shared" si="132"/>
        <v>1755600</v>
      </c>
      <c r="H122" s="8">
        <f t="shared" si="132"/>
        <v>1755600</v>
      </c>
      <c r="I122" s="8">
        <f t="shared" si="132"/>
        <v>0</v>
      </c>
      <c r="J122" s="8">
        <f t="shared" si="132"/>
        <v>1755600</v>
      </c>
      <c r="K122" s="8">
        <f t="shared" si="132"/>
        <v>1755600</v>
      </c>
      <c r="L122" s="8">
        <f t="shared" si="132"/>
        <v>0</v>
      </c>
    </row>
    <row r="123" spans="1:12" x14ac:dyDescent="0.2">
      <c r="A123" s="9" t="s">
        <v>200</v>
      </c>
      <c r="B123" s="10" t="s">
        <v>246</v>
      </c>
      <c r="C123" s="3" t="s">
        <v>198</v>
      </c>
      <c r="D123" s="11"/>
      <c r="E123" s="11"/>
      <c r="F123" s="11">
        <f>E123-D123</f>
        <v>0</v>
      </c>
      <c r="G123" s="11">
        <v>1755600</v>
      </c>
      <c r="H123" s="11">
        <v>1755600</v>
      </c>
      <c r="I123" s="11">
        <f>H123-G123</f>
        <v>0</v>
      </c>
      <c r="J123" s="11">
        <v>1755600</v>
      </c>
      <c r="K123" s="11">
        <v>1755600</v>
      </c>
      <c r="L123" s="11">
        <f>K123-J123</f>
        <v>0</v>
      </c>
    </row>
    <row r="124" spans="1:12" ht="22.5" x14ac:dyDescent="0.2">
      <c r="A124" s="18" t="s">
        <v>245</v>
      </c>
      <c r="B124" s="19" t="s">
        <v>244</v>
      </c>
      <c r="C124" s="20" t="s">
        <v>0</v>
      </c>
      <c r="D124" s="21">
        <f t="shared" ref="D124" si="133">D125+D127+D131+D133+D129+D135</f>
        <v>3611029.39</v>
      </c>
      <c r="E124" s="21">
        <f t="shared" ref="E124:L124" si="134">E125+E127+E131+E133+E129+E135</f>
        <v>3611029.39</v>
      </c>
      <c r="F124" s="21">
        <f t="shared" si="134"/>
        <v>0</v>
      </c>
      <c r="G124" s="21">
        <f t="shared" ref="G124" si="135">G125+G127+G131+G133+G129+G135</f>
        <v>1956726</v>
      </c>
      <c r="H124" s="21">
        <f t="shared" si="134"/>
        <v>1956726</v>
      </c>
      <c r="I124" s="21">
        <f t="shared" si="134"/>
        <v>0</v>
      </c>
      <c r="J124" s="21">
        <f t="shared" ref="J124" si="136">J125+J127+J131+J133+J129+J135</f>
        <v>2553826</v>
      </c>
      <c r="K124" s="21">
        <f t="shared" si="134"/>
        <v>2553826</v>
      </c>
      <c r="L124" s="21">
        <f t="shared" si="134"/>
        <v>0</v>
      </c>
    </row>
    <row r="125" spans="1:12" ht="22.5" x14ac:dyDescent="0.2">
      <c r="A125" s="6" t="s">
        <v>243</v>
      </c>
      <c r="B125" s="7" t="s">
        <v>242</v>
      </c>
      <c r="C125" s="2" t="s">
        <v>0</v>
      </c>
      <c r="D125" s="8">
        <f t="shared" ref="D125:L125" si="137">D126</f>
        <v>572681.39</v>
      </c>
      <c r="E125" s="8">
        <f t="shared" si="137"/>
        <v>572681.39</v>
      </c>
      <c r="F125" s="8">
        <f t="shared" si="137"/>
        <v>0</v>
      </c>
      <c r="G125" s="8">
        <f t="shared" si="137"/>
        <v>50000</v>
      </c>
      <c r="H125" s="8">
        <f t="shared" si="137"/>
        <v>50000</v>
      </c>
      <c r="I125" s="8">
        <f t="shared" si="137"/>
        <v>0</v>
      </c>
      <c r="J125" s="8">
        <f t="shared" si="137"/>
        <v>50000</v>
      </c>
      <c r="K125" s="8">
        <f t="shared" si="137"/>
        <v>50000</v>
      </c>
      <c r="L125" s="8">
        <f t="shared" si="137"/>
        <v>0</v>
      </c>
    </row>
    <row r="126" spans="1:12" x14ac:dyDescent="0.2">
      <c r="A126" s="9" t="s">
        <v>200</v>
      </c>
      <c r="B126" s="10" t="s">
        <v>242</v>
      </c>
      <c r="C126" s="3" t="s">
        <v>198</v>
      </c>
      <c r="D126" s="11">
        <v>572681.39</v>
      </c>
      <c r="E126" s="11">
        <v>572681.39</v>
      </c>
      <c r="F126" s="11">
        <f>E126-D126</f>
        <v>0</v>
      </c>
      <c r="G126" s="11">
        <v>50000</v>
      </c>
      <c r="H126" s="11">
        <v>50000</v>
      </c>
      <c r="I126" s="11">
        <f>H126-G126</f>
        <v>0</v>
      </c>
      <c r="J126" s="11">
        <v>50000</v>
      </c>
      <c r="K126" s="11">
        <v>50000</v>
      </c>
      <c r="L126" s="11">
        <f>K126-J126</f>
        <v>0</v>
      </c>
    </row>
    <row r="127" spans="1:12" ht="45" x14ac:dyDescent="0.2">
      <c r="A127" s="6" t="s">
        <v>241</v>
      </c>
      <c r="B127" s="7" t="s">
        <v>240</v>
      </c>
      <c r="C127" s="2" t="s">
        <v>0</v>
      </c>
      <c r="D127" s="8">
        <f t="shared" ref="D127:L127" si="138">D128</f>
        <v>574710</v>
      </c>
      <c r="E127" s="8">
        <f t="shared" si="138"/>
        <v>574710</v>
      </c>
      <c r="F127" s="8">
        <f t="shared" si="138"/>
        <v>0</v>
      </c>
      <c r="G127" s="8">
        <f t="shared" si="138"/>
        <v>611726</v>
      </c>
      <c r="H127" s="8">
        <f t="shared" si="138"/>
        <v>611726</v>
      </c>
      <c r="I127" s="8">
        <f t="shared" si="138"/>
        <v>0</v>
      </c>
      <c r="J127" s="8">
        <f t="shared" si="138"/>
        <v>1208826</v>
      </c>
      <c r="K127" s="8">
        <f t="shared" si="138"/>
        <v>1208826</v>
      </c>
      <c r="L127" s="8">
        <f t="shared" si="138"/>
        <v>0</v>
      </c>
    </row>
    <row r="128" spans="1:12" x14ac:dyDescent="0.2">
      <c r="A128" s="9" t="s">
        <v>200</v>
      </c>
      <c r="B128" s="10" t="s">
        <v>240</v>
      </c>
      <c r="C128" s="3" t="s">
        <v>198</v>
      </c>
      <c r="D128" s="11">
        <v>574710</v>
      </c>
      <c r="E128" s="11">
        <v>574710</v>
      </c>
      <c r="F128" s="11">
        <f>E128-D128</f>
        <v>0</v>
      </c>
      <c r="G128" s="11">
        <v>611726</v>
      </c>
      <c r="H128" s="11">
        <v>611726</v>
      </c>
      <c r="I128" s="11">
        <f>H128-G128</f>
        <v>0</v>
      </c>
      <c r="J128" s="11">
        <v>1208826</v>
      </c>
      <c r="K128" s="11">
        <v>1208826</v>
      </c>
      <c r="L128" s="11">
        <f>K128-J128</f>
        <v>0</v>
      </c>
    </row>
    <row r="129" spans="1:12" ht="45" x14ac:dyDescent="0.2">
      <c r="A129" s="6" t="s">
        <v>368</v>
      </c>
      <c r="B129" s="50">
        <v>1360106103</v>
      </c>
      <c r="C129" s="51">
        <v>0</v>
      </c>
      <c r="D129" s="8">
        <f t="shared" ref="D129:L129" si="139">D130</f>
        <v>749058</v>
      </c>
      <c r="E129" s="8">
        <f t="shared" si="139"/>
        <v>749058</v>
      </c>
      <c r="F129" s="8">
        <f t="shared" si="139"/>
        <v>0</v>
      </c>
      <c r="G129" s="8">
        <f t="shared" si="139"/>
        <v>0</v>
      </c>
      <c r="H129" s="8">
        <f t="shared" si="139"/>
        <v>0</v>
      </c>
      <c r="I129" s="8">
        <f t="shared" si="139"/>
        <v>0</v>
      </c>
      <c r="J129" s="8">
        <f t="shared" si="139"/>
        <v>0</v>
      </c>
      <c r="K129" s="8">
        <f t="shared" si="139"/>
        <v>0</v>
      </c>
      <c r="L129" s="8">
        <f t="shared" si="139"/>
        <v>0</v>
      </c>
    </row>
    <row r="130" spans="1:12" x14ac:dyDescent="0.2">
      <c r="A130" s="9" t="s">
        <v>200</v>
      </c>
      <c r="B130" s="49">
        <v>1360106103</v>
      </c>
      <c r="C130" s="38">
        <v>300</v>
      </c>
      <c r="D130" s="11">
        <v>749058</v>
      </c>
      <c r="E130" s="11">
        <v>749058</v>
      </c>
      <c r="F130" s="11">
        <f t="shared" ref="F130" si="140">E130-D130</f>
        <v>0</v>
      </c>
      <c r="G130" s="11"/>
      <c r="H130" s="11"/>
      <c r="I130" s="11">
        <f t="shared" ref="I130" si="141">H130-G130</f>
        <v>0</v>
      </c>
      <c r="J130" s="11"/>
      <c r="K130" s="11"/>
      <c r="L130" s="11">
        <f t="shared" ref="L130" si="142">K130-J130</f>
        <v>0</v>
      </c>
    </row>
    <row r="131" spans="1:12" ht="22.5" x14ac:dyDescent="0.2">
      <c r="A131" s="6" t="s">
        <v>239</v>
      </c>
      <c r="B131" s="7" t="s">
        <v>238</v>
      </c>
      <c r="C131" s="2" t="s">
        <v>0</v>
      </c>
      <c r="D131" s="8">
        <f t="shared" ref="D131:L131" si="143">D132</f>
        <v>575000</v>
      </c>
      <c r="E131" s="8">
        <f t="shared" si="143"/>
        <v>575000</v>
      </c>
      <c r="F131" s="8">
        <f t="shared" si="143"/>
        <v>0</v>
      </c>
      <c r="G131" s="8">
        <f t="shared" si="143"/>
        <v>575000</v>
      </c>
      <c r="H131" s="8">
        <f t="shared" si="143"/>
        <v>575000</v>
      </c>
      <c r="I131" s="8">
        <f t="shared" si="143"/>
        <v>0</v>
      </c>
      <c r="J131" s="8">
        <f t="shared" si="143"/>
        <v>575000</v>
      </c>
      <c r="K131" s="8">
        <f t="shared" si="143"/>
        <v>575000</v>
      </c>
      <c r="L131" s="8">
        <f t="shared" si="143"/>
        <v>0</v>
      </c>
    </row>
    <row r="132" spans="1:12" x14ac:dyDescent="0.2">
      <c r="A132" s="9" t="s">
        <v>200</v>
      </c>
      <c r="B132" s="10" t="s">
        <v>238</v>
      </c>
      <c r="C132" s="3" t="s">
        <v>198</v>
      </c>
      <c r="D132" s="11">
        <v>575000</v>
      </c>
      <c r="E132" s="11">
        <v>575000</v>
      </c>
      <c r="F132" s="11">
        <f>E132-D132</f>
        <v>0</v>
      </c>
      <c r="G132" s="11">
        <v>575000</v>
      </c>
      <c r="H132" s="11">
        <v>575000</v>
      </c>
      <c r="I132" s="11">
        <f>H132-G132</f>
        <v>0</v>
      </c>
      <c r="J132" s="11">
        <v>575000</v>
      </c>
      <c r="K132" s="11">
        <v>575000</v>
      </c>
      <c r="L132" s="11">
        <f>K132-J132</f>
        <v>0</v>
      </c>
    </row>
    <row r="133" spans="1:12" ht="22.5" x14ac:dyDescent="0.2">
      <c r="A133" s="6" t="s">
        <v>237</v>
      </c>
      <c r="B133" s="7" t="s">
        <v>236</v>
      </c>
      <c r="C133" s="2" t="s">
        <v>0</v>
      </c>
      <c r="D133" s="8">
        <f t="shared" ref="D133:L133" si="144">D134</f>
        <v>720000</v>
      </c>
      <c r="E133" s="8">
        <f t="shared" si="144"/>
        <v>720000</v>
      </c>
      <c r="F133" s="8">
        <f t="shared" si="144"/>
        <v>0</v>
      </c>
      <c r="G133" s="8">
        <f t="shared" si="144"/>
        <v>720000</v>
      </c>
      <c r="H133" s="8">
        <f t="shared" si="144"/>
        <v>720000</v>
      </c>
      <c r="I133" s="8">
        <f t="shared" si="144"/>
        <v>0</v>
      </c>
      <c r="J133" s="8">
        <f t="shared" si="144"/>
        <v>720000</v>
      </c>
      <c r="K133" s="8">
        <f t="shared" si="144"/>
        <v>720000</v>
      </c>
      <c r="L133" s="8">
        <f t="shared" si="144"/>
        <v>0</v>
      </c>
    </row>
    <row r="134" spans="1:12" x14ac:dyDescent="0.2">
      <c r="A134" s="9" t="s">
        <v>200</v>
      </c>
      <c r="B134" s="10" t="s">
        <v>236</v>
      </c>
      <c r="C134" s="3" t="s">
        <v>198</v>
      </c>
      <c r="D134" s="11">
        <v>720000</v>
      </c>
      <c r="E134" s="11">
        <v>720000</v>
      </c>
      <c r="F134" s="11">
        <f>E134-D134</f>
        <v>0</v>
      </c>
      <c r="G134" s="11">
        <v>720000</v>
      </c>
      <c r="H134" s="11">
        <v>720000</v>
      </c>
      <c r="I134" s="11">
        <f>H134-G134</f>
        <v>0</v>
      </c>
      <c r="J134" s="11">
        <v>720000</v>
      </c>
      <c r="K134" s="11">
        <v>720000</v>
      </c>
      <c r="L134" s="11">
        <f>K134-J134</f>
        <v>0</v>
      </c>
    </row>
    <row r="135" spans="1:12" ht="45" x14ac:dyDescent="0.2">
      <c r="A135" s="9" t="s">
        <v>388</v>
      </c>
      <c r="B135" s="49">
        <v>1360106106</v>
      </c>
      <c r="C135" s="38">
        <v>0</v>
      </c>
      <c r="D135" s="11">
        <f t="shared" ref="D135:K135" si="145">D136</f>
        <v>419580</v>
      </c>
      <c r="E135" s="11">
        <f t="shared" si="145"/>
        <v>419580</v>
      </c>
      <c r="F135" s="11">
        <f t="shared" ref="F135:F136" si="146">E135-D135</f>
        <v>0</v>
      </c>
      <c r="G135" s="11">
        <f t="shared" si="145"/>
        <v>0</v>
      </c>
      <c r="H135" s="11">
        <f t="shared" si="145"/>
        <v>0</v>
      </c>
      <c r="I135" s="11">
        <f t="shared" ref="I135:I136" si="147">H135-G135</f>
        <v>0</v>
      </c>
      <c r="J135" s="11">
        <f t="shared" si="145"/>
        <v>0</v>
      </c>
      <c r="K135" s="11">
        <f t="shared" si="145"/>
        <v>0</v>
      </c>
      <c r="L135" s="11">
        <f t="shared" ref="L135:L136" si="148">K135-J135</f>
        <v>0</v>
      </c>
    </row>
    <row r="136" spans="1:12" x14ac:dyDescent="0.2">
      <c r="A136" s="9" t="s">
        <v>200</v>
      </c>
      <c r="B136" s="49">
        <v>1360106106</v>
      </c>
      <c r="C136" s="38">
        <v>300</v>
      </c>
      <c r="D136" s="11">
        <v>419580</v>
      </c>
      <c r="E136" s="11">
        <v>419580</v>
      </c>
      <c r="F136" s="11">
        <f t="shared" si="146"/>
        <v>0</v>
      </c>
      <c r="G136" s="11"/>
      <c r="H136" s="11"/>
      <c r="I136" s="11">
        <f t="shared" si="147"/>
        <v>0</v>
      </c>
      <c r="J136" s="11"/>
      <c r="K136" s="11"/>
      <c r="L136" s="11">
        <f t="shared" si="148"/>
        <v>0</v>
      </c>
    </row>
    <row r="137" spans="1:12" ht="22.5" x14ac:dyDescent="0.2">
      <c r="A137" s="18" t="s">
        <v>235</v>
      </c>
      <c r="B137" s="19" t="s">
        <v>234</v>
      </c>
      <c r="C137" s="20" t="s">
        <v>0</v>
      </c>
      <c r="D137" s="21">
        <f t="shared" ref="D137" si="149">D138+D140+D142+D144+D146+D148</f>
        <v>10927241.48</v>
      </c>
      <c r="E137" s="21">
        <f t="shared" ref="E137:L137" si="150">E138+E140+E142+E144+E146+E148</f>
        <v>11051241.48</v>
      </c>
      <c r="F137" s="21">
        <f t="shared" si="150"/>
        <v>124000</v>
      </c>
      <c r="G137" s="21">
        <f t="shared" ref="G137" si="151">G138+G140+G142+G144+G146+G148</f>
        <v>10792574</v>
      </c>
      <c r="H137" s="21">
        <f t="shared" si="150"/>
        <v>10792574</v>
      </c>
      <c r="I137" s="21">
        <f t="shared" si="150"/>
        <v>0</v>
      </c>
      <c r="J137" s="21">
        <f t="shared" ref="J137" si="152">J138+J140+J142+J144+J146+J148</f>
        <v>10795474</v>
      </c>
      <c r="K137" s="21">
        <f t="shared" si="150"/>
        <v>10795474</v>
      </c>
      <c r="L137" s="21">
        <f t="shared" si="150"/>
        <v>0</v>
      </c>
    </row>
    <row r="138" spans="1:12" ht="22.5" x14ac:dyDescent="0.2">
      <c r="A138" s="6" t="s">
        <v>233</v>
      </c>
      <c r="B138" s="7" t="s">
        <v>232</v>
      </c>
      <c r="C138" s="2" t="s">
        <v>0</v>
      </c>
      <c r="D138" s="8">
        <f t="shared" ref="D138:L138" si="153">D139</f>
        <v>790754</v>
      </c>
      <c r="E138" s="8">
        <f t="shared" si="153"/>
        <v>790754</v>
      </c>
      <c r="F138" s="8">
        <f t="shared" si="153"/>
        <v>0</v>
      </c>
      <c r="G138" s="8">
        <f t="shared" si="153"/>
        <v>790754</v>
      </c>
      <c r="H138" s="8">
        <f t="shared" si="153"/>
        <v>790754</v>
      </c>
      <c r="I138" s="8">
        <f t="shared" si="153"/>
        <v>0</v>
      </c>
      <c r="J138" s="8">
        <f t="shared" si="153"/>
        <v>784154</v>
      </c>
      <c r="K138" s="8">
        <f t="shared" si="153"/>
        <v>784154</v>
      </c>
      <c r="L138" s="8">
        <f t="shared" si="153"/>
        <v>0</v>
      </c>
    </row>
    <row r="139" spans="1:12" x14ac:dyDescent="0.2">
      <c r="A139" s="9" t="s">
        <v>200</v>
      </c>
      <c r="B139" s="10" t="s">
        <v>232</v>
      </c>
      <c r="C139" s="3" t="s">
        <v>198</v>
      </c>
      <c r="D139" s="11">
        <v>790754</v>
      </c>
      <c r="E139" s="11">
        <v>790754</v>
      </c>
      <c r="F139" s="11">
        <f>E139-D139</f>
        <v>0</v>
      </c>
      <c r="G139" s="11">
        <v>790754</v>
      </c>
      <c r="H139" s="11">
        <v>790754</v>
      </c>
      <c r="I139" s="11">
        <f>H139-G139</f>
        <v>0</v>
      </c>
      <c r="J139" s="11">
        <v>784154</v>
      </c>
      <c r="K139" s="11">
        <v>784154</v>
      </c>
      <c r="L139" s="11">
        <f>K139-J139</f>
        <v>0</v>
      </c>
    </row>
    <row r="140" spans="1:12" x14ac:dyDescent="0.2">
      <c r="A140" s="6" t="s">
        <v>231</v>
      </c>
      <c r="B140" s="7" t="s">
        <v>230</v>
      </c>
      <c r="C140" s="2" t="s">
        <v>0</v>
      </c>
      <c r="D140" s="8">
        <f t="shared" ref="D140:L140" si="154">D141</f>
        <v>40500</v>
      </c>
      <c r="E140" s="8">
        <f t="shared" si="154"/>
        <v>40500</v>
      </c>
      <c r="F140" s="8">
        <f t="shared" si="154"/>
        <v>0</v>
      </c>
      <c r="G140" s="8">
        <f t="shared" si="154"/>
        <v>40500</v>
      </c>
      <c r="H140" s="8">
        <f t="shared" si="154"/>
        <v>40500</v>
      </c>
      <c r="I140" s="8">
        <f t="shared" si="154"/>
        <v>0</v>
      </c>
      <c r="J140" s="8">
        <f t="shared" si="154"/>
        <v>50000</v>
      </c>
      <c r="K140" s="8">
        <f t="shared" si="154"/>
        <v>50000</v>
      </c>
      <c r="L140" s="8">
        <f t="shared" si="154"/>
        <v>0</v>
      </c>
    </row>
    <row r="141" spans="1:12" x14ac:dyDescent="0.2">
      <c r="A141" s="9" t="s">
        <v>200</v>
      </c>
      <c r="B141" s="10" t="s">
        <v>230</v>
      </c>
      <c r="C141" s="3" t="s">
        <v>198</v>
      </c>
      <c r="D141" s="11">
        <v>40500</v>
      </c>
      <c r="E141" s="11">
        <v>40500</v>
      </c>
      <c r="F141" s="11">
        <f>E141-D141</f>
        <v>0</v>
      </c>
      <c r="G141" s="11">
        <v>40500</v>
      </c>
      <c r="H141" s="11">
        <v>40500</v>
      </c>
      <c r="I141" s="11">
        <f>H141-G141</f>
        <v>0</v>
      </c>
      <c r="J141" s="11">
        <v>50000</v>
      </c>
      <c r="K141" s="11">
        <v>50000</v>
      </c>
      <c r="L141" s="11">
        <f>K141-J141</f>
        <v>0</v>
      </c>
    </row>
    <row r="142" spans="1:12" ht="22.5" x14ac:dyDescent="0.2">
      <c r="A142" s="6" t="s">
        <v>229</v>
      </c>
      <c r="B142" s="7" t="s">
        <v>228</v>
      </c>
      <c r="C142" s="2" t="s">
        <v>0</v>
      </c>
      <c r="D142" s="8">
        <f t="shared" ref="D142:L142" si="155">D143</f>
        <v>995320</v>
      </c>
      <c r="E142" s="8">
        <f t="shared" si="155"/>
        <v>1119320</v>
      </c>
      <c r="F142" s="8">
        <f t="shared" si="155"/>
        <v>124000</v>
      </c>
      <c r="G142" s="8">
        <f t="shared" si="155"/>
        <v>995320</v>
      </c>
      <c r="H142" s="8">
        <f t="shared" si="155"/>
        <v>995320</v>
      </c>
      <c r="I142" s="8">
        <f t="shared" si="155"/>
        <v>0</v>
      </c>
      <c r="J142" s="8">
        <f t="shared" si="155"/>
        <v>995320</v>
      </c>
      <c r="K142" s="8">
        <f t="shared" si="155"/>
        <v>995320</v>
      </c>
      <c r="L142" s="8">
        <f t="shared" si="155"/>
        <v>0</v>
      </c>
    </row>
    <row r="143" spans="1:12" ht="22.5" x14ac:dyDescent="0.2">
      <c r="A143" s="9" t="s">
        <v>56</v>
      </c>
      <c r="B143" s="10" t="s">
        <v>228</v>
      </c>
      <c r="C143" s="3" t="s">
        <v>54</v>
      </c>
      <c r="D143" s="11">
        <v>995320</v>
      </c>
      <c r="E143" s="11">
        <f>995320+124000</f>
        <v>1119320</v>
      </c>
      <c r="F143" s="11">
        <f>E143-D143</f>
        <v>124000</v>
      </c>
      <c r="G143" s="11">
        <v>995320</v>
      </c>
      <c r="H143" s="11">
        <v>995320</v>
      </c>
      <c r="I143" s="11">
        <f>H143-G143</f>
        <v>0</v>
      </c>
      <c r="J143" s="11">
        <v>995320</v>
      </c>
      <c r="K143" s="11">
        <v>995320</v>
      </c>
      <c r="L143" s="11">
        <f>K143-J143</f>
        <v>0</v>
      </c>
    </row>
    <row r="144" spans="1:12" x14ac:dyDescent="0.2">
      <c r="A144" s="6" t="s">
        <v>227</v>
      </c>
      <c r="B144" s="7" t="s">
        <v>226</v>
      </c>
      <c r="C144" s="2" t="s">
        <v>0</v>
      </c>
      <c r="D144" s="8">
        <f t="shared" ref="D144:L144" si="156">D145</f>
        <v>4800</v>
      </c>
      <c r="E144" s="8">
        <f t="shared" si="156"/>
        <v>4800</v>
      </c>
      <c r="F144" s="8">
        <f t="shared" si="156"/>
        <v>0</v>
      </c>
      <c r="G144" s="8">
        <f t="shared" si="156"/>
        <v>4800</v>
      </c>
      <c r="H144" s="8">
        <f t="shared" si="156"/>
        <v>4800</v>
      </c>
      <c r="I144" s="8">
        <f t="shared" si="156"/>
        <v>0</v>
      </c>
      <c r="J144" s="8">
        <f t="shared" si="156"/>
        <v>4800</v>
      </c>
      <c r="K144" s="8">
        <f t="shared" si="156"/>
        <v>4800</v>
      </c>
      <c r="L144" s="8">
        <f t="shared" si="156"/>
        <v>0</v>
      </c>
    </row>
    <row r="145" spans="1:12" x14ac:dyDescent="0.2">
      <c r="A145" s="9" t="s">
        <v>23</v>
      </c>
      <c r="B145" s="10" t="s">
        <v>226</v>
      </c>
      <c r="C145" s="3" t="s">
        <v>21</v>
      </c>
      <c r="D145" s="11">
        <v>4800</v>
      </c>
      <c r="E145" s="11">
        <v>4800</v>
      </c>
      <c r="F145" s="11">
        <f>E145-D145</f>
        <v>0</v>
      </c>
      <c r="G145" s="11">
        <v>4800</v>
      </c>
      <c r="H145" s="11">
        <v>4800</v>
      </c>
      <c r="I145" s="11">
        <f>H145-G145</f>
        <v>0</v>
      </c>
      <c r="J145" s="11">
        <v>4800</v>
      </c>
      <c r="K145" s="11">
        <v>4800</v>
      </c>
      <c r="L145" s="11">
        <f>K145-J145</f>
        <v>0</v>
      </c>
    </row>
    <row r="146" spans="1:12" x14ac:dyDescent="0.2">
      <c r="A146" s="6" t="s">
        <v>225</v>
      </c>
      <c r="B146" s="7" t="s">
        <v>224</v>
      </c>
      <c r="C146" s="2" t="s">
        <v>0</v>
      </c>
      <c r="D146" s="8">
        <f t="shared" ref="D146:L146" si="157">D147</f>
        <v>186200</v>
      </c>
      <c r="E146" s="8">
        <f t="shared" si="157"/>
        <v>186200</v>
      </c>
      <c r="F146" s="8">
        <f t="shared" si="157"/>
        <v>0</v>
      </c>
      <c r="G146" s="8">
        <f t="shared" si="157"/>
        <v>186200</v>
      </c>
      <c r="H146" s="8">
        <f t="shared" si="157"/>
        <v>186200</v>
      </c>
      <c r="I146" s="8">
        <f t="shared" si="157"/>
        <v>0</v>
      </c>
      <c r="J146" s="8">
        <f t="shared" si="157"/>
        <v>186200</v>
      </c>
      <c r="K146" s="8">
        <f t="shared" si="157"/>
        <v>186200</v>
      </c>
      <c r="L146" s="8">
        <f t="shared" si="157"/>
        <v>0</v>
      </c>
    </row>
    <row r="147" spans="1:12" x14ac:dyDescent="0.2">
      <c r="A147" s="9" t="s">
        <v>200</v>
      </c>
      <c r="B147" s="10" t="s">
        <v>224</v>
      </c>
      <c r="C147" s="3" t="s">
        <v>198</v>
      </c>
      <c r="D147" s="11">
        <v>186200</v>
      </c>
      <c r="E147" s="11">
        <v>186200</v>
      </c>
      <c r="F147" s="11">
        <f>E147-D147</f>
        <v>0</v>
      </c>
      <c r="G147" s="11">
        <v>186200</v>
      </c>
      <c r="H147" s="11">
        <v>186200</v>
      </c>
      <c r="I147" s="11">
        <f>H147-G147</f>
        <v>0</v>
      </c>
      <c r="J147" s="11">
        <v>186200</v>
      </c>
      <c r="K147" s="11">
        <v>186200</v>
      </c>
      <c r="L147" s="11">
        <f>K147-J147</f>
        <v>0</v>
      </c>
    </row>
    <row r="148" spans="1:12" x14ac:dyDescent="0.2">
      <c r="A148" s="6" t="s">
        <v>223</v>
      </c>
      <c r="B148" s="7" t="s">
        <v>222</v>
      </c>
      <c r="C148" s="2" t="s">
        <v>0</v>
      </c>
      <c r="D148" s="8">
        <f t="shared" ref="D148:L148" si="158">D149</f>
        <v>8909667.4800000004</v>
      </c>
      <c r="E148" s="8">
        <f t="shared" si="158"/>
        <v>8909667.4800000004</v>
      </c>
      <c r="F148" s="8">
        <f t="shared" si="158"/>
        <v>0</v>
      </c>
      <c r="G148" s="8">
        <f t="shared" si="158"/>
        <v>8775000</v>
      </c>
      <c r="H148" s="8">
        <f t="shared" si="158"/>
        <v>8775000</v>
      </c>
      <c r="I148" s="8">
        <f t="shared" si="158"/>
        <v>0</v>
      </c>
      <c r="J148" s="8">
        <f t="shared" si="158"/>
        <v>8775000</v>
      </c>
      <c r="K148" s="8">
        <f t="shared" si="158"/>
        <v>8775000</v>
      </c>
      <c r="L148" s="8">
        <f t="shared" si="158"/>
        <v>0</v>
      </c>
    </row>
    <row r="149" spans="1:12" x14ac:dyDescent="0.2">
      <c r="A149" s="9" t="s">
        <v>200</v>
      </c>
      <c r="B149" s="10" t="s">
        <v>222</v>
      </c>
      <c r="C149" s="3" t="s">
        <v>198</v>
      </c>
      <c r="D149" s="11">
        <v>8909667.4800000004</v>
      </c>
      <c r="E149" s="11">
        <v>8909667.4800000004</v>
      </c>
      <c r="F149" s="11">
        <f>E149-D149</f>
        <v>0</v>
      </c>
      <c r="G149" s="11">
        <v>8775000</v>
      </c>
      <c r="H149" s="11">
        <v>8775000</v>
      </c>
      <c r="I149" s="11">
        <f>H149-G149</f>
        <v>0</v>
      </c>
      <c r="J149" s="11">
        <v>8775000</v>
      </c>
      <c r="K149" s="11">
        <v>8775000</v>
      </c>
      <c r="L149" s="11">
        <f>K149-J149</f>
        <v>0</v>
      </c>
    </row>
    <row r="150" spans="1:12" ht="22.5" x14ac:dyDescent="0.2">
      <c r="A150" s="18" t="s">
        <v>221</v>
      </c>
      <c r="B150" s="19" t="s">
        <v>220</v>
      </c>
      <c r="C150" s="20" t="s">
        <v>0</v>
      </c>
      <c r="D150" s="21">
        <f t="shared" ref="D150" si="159">D151+D153</f>
        <v>8933500</v>
      </c>
      <c r="E150" s="21">
        <f t="shared" ref="E150:L150" si="160">E151+E153</f>
        <v>8933500</v>
      </c>
      <c r="F150" s="21">
        <f t="shared" si="160"/>
        <v>0</v>
      </c>
      <c r="G150" s="21">
        <f t="shared" ref="G150" si="161">G151+G153</f>
        <v>8933500</v>
      </c>
      <c r="H150" s="21">
        <f t="shared" si="160"/>
        <v>8933500</v>
      </c>
      <c r="I150" s="21">
        <f t="shared" si="160"/>
        <v>0</v>
      </c>
      <c r="J150" s="21">
        <f t="shared" ref="J150" si="162">J151+J153</f>
        <v>8933500</v>
      </c>
      <c r="K150" s="21">
        <f t="shared" si="160"/>
        <v>8933500</v>
      </c>
      <c r="L150" s="21">
        <f t="shared" si="160"/>
        <v>0</v>
      </c>
    </row>
    <row r="151" spans="1:12" ht="33.75" x14ac:dyDescent="0.2">
      <c r="A151" s="6" t="s">
        <v>219</v>
      </c>
      <c r="B151" s="7" t="s">
        <v>218</v>
      </c>
      <c r="C151" s="2" t="s">
        <v>0</v>
      </c>
      <c r="D151" s="8">
        <f t="shared" ref="D151:L151" si="163">D152</f>
        <v>8861300</v>
      </c>
      <c r="E151" s="8">
        <f t="shared" si="163"/>
        <v>8861300</v>
      </c>
      <c r="F151" s="8">
        <f t="shared" si="163"/>
        <v>0</v>
      </c>
      <c r="G151" s="8">
        <f t="shared" si="163"/>
        <v>8861300</v>
      </c>
      <c r="H151" s="8">
        <f t="shared" si="163"/>
        <v>8861300</v>
      </c>
      <c r="I151" s="8">
        <f t="shared" si="163"/>
        <v>0</v>
      </c>
      <c r="J151" s="8">
        <f t="shared" si="163"/>
        <v>8861300</v>
      </c>
      <c r="K151" s="8">
        <f t="shared" si="163"/>
        <v>8861300</v>
      </c>
      <c r="L151" s="8">
        <f t="shared" si="163"/>
        <v>0</v>
      </c>
    </row>
    <row r="152" spans="1:12" ht="22.5" x14ac:dyDescent="0.2">
      <c r="A152" s="9" t="s">
        <v>56</v>
      </c>
      <c r="B152" s="10" t="s">
        <v>218</v>
      </c>
      <c r="C152" s="3" t="s">
        <v>54</v>
      </c>
      <c r="D152" s="11">
        <v>8861300</v>
      </c>
      <c r="E152" s="11">
        <v>8861300</v>
      </c>
      <c r="F152" s="11">
        <f>E152-D152</f>
        <v>0</v>
      </c>
      <c r="G152" s="11">
        <v>8861300</v>
      </c>
      <c r="H152" s="11">
        <v>8861300</v>
      </c>
      <c r="I152" s="11">
        <f>H152-G152</f>
        <v>0</v>
      </c>
      <c r="J152" s="11">
        <v>8861300</v>
      </c>
      <c r="K152" s="11">
        <v>8861300</v>
      </c>
      <c r="L152" s="11">
        <f>K152-J152</f>
        <v>0</v>
      </c>
    </row>
    <row r="153" spans="1:12" ht="67.5" x14ac:dyDescent="0.2">
      <c r="A153" s="6" t="s">
        <v>217</v>
      </c>
      <c r="B153" s="7" t="s">
        <v>216</v>
      </c>
      <c r="C153" s="2" t="s">
        <v>0</v>
      </c>
      <c r="D153" s="8">
        <f t="shared" ref="D153:L153" si="164">D154</f>
        <v>72200</v>
      </c>
      <c r="E153" s="8">
        <f t="shared" si="164"/>
        <v>72200</v>
      </c>
      <c r="F153" s="8">
        <f t="shared" si="164"/>
        <v>0</v>
      </c>
      <c r="G153" s="8">
        <f t="shared" si="164"/>
        <v>72200</v>
      </c>
      <c r="H153" s="8">
        <f t="shared" si="164"/>
        <v>72200</v>
      </c>
      <c r="I153" s="8">
        <f t="shared" si="164"/>
        <v>0</v>
      </c>
      <c r="J153" s="8">
        <f t="shared" si="164"/>
        <v>72200</v>
      </c>
      <c r="K153" s="8">
        <f t="shared" si="164"/>
        <v>72200</v>
      </c>
      <c r="L153" s="8">
        <f t="shared" si="164"/>
        <v>0</v>
      </c>
    </row>
    <row r="154" spans="1:12" ht="22.5" x14ac:dyDescent="0.2">
      <c r="A154" s="9" t="s">
        <v>56</v>
      </c>
      <c r="B154" s="10" t="s">
        <v>216</v>
      </c>
      <c r="C154" s="3" t="s">
        <v>54</v>
      </c>
      <c r="D154" s="11">
        <v>72200</v>
      </c>
      <c r="E154" s="11">
        <v>72200</v>
      </c>
      <c r="F154" s="11">
        <f>E154-D154</f>
        <v>0</v>
      </c>
      <c r="G154" s="11">
        <v>72200</v>
      </c>
      <c r="H154" s="11">
        <v>72200</v>
      </c>
      <c r="I154" s="11">
        <f>H154-G154</f>
        <v>0</v>
      </c>
      <c r="J154" s="11">
        <v>72200</v>
      </c>
      <c r="K154" s="11">
        <v>72200</v>
      </c>
      <c r="L154" s="11">
        <f>K154-J154</f>
        <v>0</v>
      </c>
    </row>
    <row r="155" spans="1:12" ht="22.5" x14ac:dyDescent="0.2">
      <c r="A155" s="18" t="s">
        <v>215</v>
      </c>
      <c r="B155" s="19" t="s">
        <v>214</v>
      </c>
      <c r="C155" s="20" t="s">
        <v>0</v>
      </c>
      <c r="D155" s="21">
        <f t="shared" ref="D155" si="165">D156+D158+D160+D162</f>
        <v>1900000</v>
      </c>
      <c r="E155" s="21">
        <f>E156+E158+E160+E162</f>
        <v>2011670</v>
      </c>
      <c r="F155" s="21">
        <f>F156+F158+F160+F162</f>
        <v>111670</v>
      </c>
      <c r="G155" s="21">
        <f t="shared" ref="G155" si="166">G156+G158+G160+G162</f>
        <v>1150000</v>
      </c>
      <c r="H155" s="21">
        <f>H156+H158+H160+H162</f>
        <v>1150000</v>
      </c>
      <c r="I155" s="21">
        <f t="shared" ref="I155:L155" si="167">I156+I158+I160+I162</f>
        <v>0</v>
      </c>
      <c r="J155" s="21">
        <f t="shared" ref="J155" si="168">J156+J158+J160+J162</f>
        <v>1900000</v>
      </c>
      <c r="K155" s="21">
        <f>K156+K158+K160+K162</f>
        <v>1900000</v>
      </c>
      <c r="L155" s="21">
        <f t="shared" si="167"/>
        <v>0</v>
      </c>
    </row>
    <row r="156" spans="1:12" ht="33.75" x14ac:dyDescent="0.2">
      <c r="A156" s="6" t="s">
        <v>213</v>
      </c>
      <c r="B156" s="7" t="s">
        <v>212</v>
      </c>
      <c r="C156" s="2" t="s">
        <v>0</v>
      </c>
      <c r="D156" s="8">
        <f t="shared" ref="D156:L156" si="169">D157</f>
        <v>1850000</v>
      </c>
      <c r="E156" s="8">
        <f t="shared" si="169"/>
        <v>1261670</v>
      </c>
      <c r="F156" s="8">
        <f t="shared" si="169"/>
        <v>-588330</v>
      </c>
      <c r="G156" s="8">
        <f t="shared" si="169"/>
        <v>1100000</v>
      </c>
      <c r="H156" s="8">
        <f t="shared" si="169"/>
        <v>700000</v>
      </c>
      <c r="I156" s="8">
        <f t="shared" si="169"/>
        <v>-400000</v>
      </c>
      <c r="J156" s="8">
        <f t="shared" si="169"/>
        <v>1850000</v>
      </c>
      <c r="K156" s="8">
        <f t="shared" si="169"/>
        <v>1150000</v>
      </c>
      <c r="L156" s="8">
        <f t="shared" si="169"/>
        <v>-700000</v>
      </c>
    </row>
    <row r="157" spans="1:12" ht="22.5" x14ac:dyDescent="0.2">
      <c r="A157" s="9" t="s">
        <v>56</v>
      </c>
      <c r="B157" s="10" t="s">
        <v>212</v>
      </c>
      <c r="C157" s="3" t="s">
        <v>54</v>
      </c>
      <c r="D157" s="11">
        <v>1850000</v>
      </c>
      <c r="E157" s="11">
        <f>1850000-588330</f>
        <v>1261670</v>
      </c>
      <c r="F157" s="11">
        <f>E157-D157</f>
        <v>-588330</v>
      </c>
      <c r="G157" s="11">
        <v>1100000</v>
      </c>
      <c r="H157" s="11">
        <f>1100000-400000</f>
        <v>700000</v>
      </c>
      <c r="I157" s="11">
        <f>H157-G157</f>
        <v>-400000</v>
      </c>
      <c r="J157" s="11">
        <v>1850000</v>
      </c>
      <c r="K157" s="11">
        <f>1850000-700000</f>
        <v>1150000</v>
      </c>
      <c r="L157" s="11">
        <f>K157-J157</f>
        <v>-700000</v>
      </c>
    </row>
    <row r="158" spans="1:12" ht="22.5" x14ac:dyDescent="0.2">
      <c r="A158" s="6" t="s">
        <v>211</v>
      </c>
      <c r="B158" s="7" t="s">
        <v>210</v>
      </c>
      <c r="C158" s="2" t="s">
        <v>0</v>
      </c>
      <c r="D158" s="8">
        <f t="shared" ref="D158:L158" si="170">D159</f>
        <v>50000</v>
      </c>
      <c r="E158" s="8">
        <f t="shared" si="170"/>
        <v>50000</v>
      </c>
      <c r="F158" s="8">
        <f t="shared" si="170"/>
        <v>0</v>
      </c>
      <c r="G158" s="8">
        <f t="shared" si="170"/>
        <v>50000</v>
      </c>
      <c r="H158" s="8">
        <f t="shared" si="170"/>
        <v>50000</v>
      </c>
      <c r="I158" s="8">
        <f t="shared" si="170"/>
        <v>0</v>
      </c>
      <c r="J158" s="8">
        <f t="shared" si="170"/>
        <v>50000</v>
      </c>
      <c r="K158" s="8">
        <f t="shared" si="170"/>
        <v>50000</v>
      </c>
      <c r="L158" s="8">
        <f t="shared" si="170"/>
        <v>0</v>
      </c>
    </row>
    <row r="159" spans="1:12" ht="22.5" x14ac:dyDescent="0.2">
      <c r="A159" s="9" t="s">
        <v>56</v>
      </c>
      <c r="B159" s="10" t="s">
        <v>210</v>
      </c>
      <c r="C159" s="3" t="s">
        <v>54</v>
      </c>
      <c r="D159" s="11">
        <v>50000</v>
      </c>
      <c r="E159" s="11">
        <v>50000</v>
      </c>
      <c r="F159" s="11">
        <f>E159-D159</f>
        <v>0</v>
      </c>
      <c r="G159" s="11">
        <v>50000</v>
      </c>
      <c r="H159" s="11">
        <v>50000</v>
      </c>
      <c r="I159" s="11">
        <f>H159-G159</f>
        <v>0</v>
      </c>
      <c r="J159" s="11">
        <v>50000</v>
      </c>
      <c r="K159" s="11">
        <v>50000</v>
      </c>
      <c r="L159" s="11">
        <f>K159-J159</f>
        <v>0</v>
      </c>
    </row>
    <row r="160" spans="1:12" ht="33.75" x14ac:dyDescent="0.2">
      <c r="A160" s="9" t="s">
        <v>386</v>
      </c>
      <c r="B160" s="49">
        <v>1360406303</v>
      </c>
      <c r="C160" s="38">
        <v>0</v>
      </c>
      <c r="D160" s="11">
        <f t="shared" ref="D160:L160" si="171">D161</f>
        <v>0</v>
      </c>
      <c r="E160" s="11">
        <f t="shared" si="171"/>
        <v>350000</v>
      </c>
      <c r="F160" s="11">
        <f t="shared" si="171"/>
        <v>350000</v>
      </c>
      <c r="G160" s="11">
        <f t="shared" si="171"/>
        <v>0</v>
      </c>
      <c r="H160" s="11">
        <f t="shared" si="171"/>
        <v>200000</v>
      </c>
      <c r="I160" s="11">
        <f t="shared" si="171"/>
        <v>200000</v>
      </c>
      <c r="J160" s="11">
        <f t="shared" si="171"/>
        <v>0</v>
      </c>
      <c r="K160" s="11">
        <f t="shared" si="171"/>
        <v>350000</v>
      </c>
      <c r="L160" s="11">
        <f t="shared" si="171"/>
        <v>350000</v>
      </c>
    </row>
    <row r="161" spans="1:12" ht="22.5" x14ac:dyDescent="0.2">
      <c r="A161" s="9" t="s">
        <v>56</v>
      </c>
      <c r="B161" s="49">
        <v>1360406303</v>
      </c>
      <c r="C161" s="38">
        <v>600</v>
      </c>
      <c r="D161" s="11">
        <v>0</v>
      </c>
      <c r="E161" s="11">
        <v>350000</v>
      </c>
      <c r="F161" s="11">
        <f t="shared" ref="F161:F163" si="172">E161-D161</f>
        <v>350000</v>
      </c>
      <c r="G161" s="11">
        <v>0</v>
      </c>
      <c r="H161" s="11">
        <v>200000</v>
      </c>
      <c r="I161" s="11">
        <f t="shared" ref="I161:I163" si="173">H161-G161</f>
        <v>200000</v>
      </c>
      <c r="J161" s="11">
        <v>0</v>
      </c>
      <c r="K161" s="11">
        <v>350000</v>
      </c>
      <c r="L161" s="11">
        <f t="shared" ref="L161:L163" si="174">K161-J161</f>
        <v>350000</v>
      </c>
    </row>
    <row r="162" spans="1:12" ht="22.5" x14ac:dyDescent="0.2">
      <c r="A162" s="9" t="s">
        <v>387</v>
      </c>
      <c r="B162" s="49">
        <v>1360406304</v>
      </c>
      <c r="C162" s="38">
        <v>0</v>
      </c>
      <c r="D162" s="11">
        <f t="shared" ref="D162:L162" si="175">D163</f>
        <v>0</v>
      </c>
      <c r="E162" s="11">
        <f t="shared" si="175"/>
        <v>350000</v>
      </c>
      <c r="F162" s="11">
        <f t="shared" si="175"/>
        <v>350000</v>
      </c>
      <c r="G162" s="11">
        <f t="shared" si="175"/>
        <v>0</v>
      </c>
      <c r="H162" s="11">
        <f t="shared" si="175"/>
        <v>200000</v>
      </c>
      <c r="I162" s="11">
        <f t="shared" si="175"/>
        <v>200000</v>
      </c>
      <c r="J162" s="11">
        <f t="shared" si="175"/>
        <v>0</v>
      </c>
      <c r="K162" s="11">
        <f t="shared" si="175"/>
        <v>350000</v>
      </c>
      <c r="L162" s="11">
        <f t="shared" si="175"/>
        <v>350000</v>
      </c>
    </row>
    <row r="163" spans="1:12" ht="22.5" x14ac:dyDescent="0.2">
      <c r="A163" s="9" t="s">
        <v>56</v>
      </c>
      <c r="B163" s="49">
        <v>1360406304</v>
      </c>
      <c r="C163" s="38">
        <v>600</v>
      </c>
      <c r="D163" s="11">
        <v>0</v>
      </c>
      <c r="E163" s="11">
        <v>350000</v>
      </c>
      <c r="F163" s="11">
        <f t="shared" si="172"/>
        <v>350000</v>
      </c>
      <c r="G163" s="11">
        <v>0</v>
      </c>
      <c r="H163" s="11">
        <v>200000</v>
      </c>
      <c r="I163" s="11">
        <f t="shared" si="173"/>
        <v>200000</v>
      </c>
      <c r="J163" s="11">
        <v>0</v>
      </c>
      <c r="K163" s="11">
        <v>350000</v>
      </c>
      <c r="L163" s="11">
        <f t="shared" si="174"/>
        <v>350000</v>
      </c>
    </row>
    <row r="164" spans="1:12" ht="22.5" x14ac:dyDescent="0.2">
      <c r="A164" s="18" t="s">
        <v>209</v>
      </c>
      <c r="B164" s="19" t="s">
        <v>208</v>
      </c>
      <c r="C164" s="20" t="s">
        <v>0</v>
      </c>
      <c r="D164" s="21">
        <f t="shared" ref="D164" si="176">D165+D167</f>
        <v>380000</v>
      </c>
      <c r="E164" s="21">
        <f t="shared" ref="E164:L164" si="177">E165+E167</f>
        <v>380000</v>
      </c>
      <c r="F164" s="21">
        <f t="shared" si="177"/>
        <v>0</v>
      </c>
      <c r="G164" s="21">
        <f t="shared" ref="G164" si="178">G165+G167</f>
        <v>380000</v>
      </c>
      <c r="H164" s="21">
        <f t="shared" si="177"/>
        <v>380000</v>
      </c>
      <c r="I164" s="21">
        <f t="shared" si="177"/>
        <v>0</v>
      </c>
      <c r="J164" s="21">
        <f t="shared" ref="J164" si="179">J165+J167</f>
        <v>380000</v>
      </c>
      <c r="K164" s="21">
        <f t="shared" si="177"/>
        <v>380000</v>
      </c>
      <c r="L164" s="21">
        <f t="shared" si="177"/>
        <v>0</v>
      </c>
    </row>
    <row r="165" spans="1:12" ht="22.5" x14ac:dyDescent="0.2">
      <c r="A165" s="6" t="s">
        <v>207</v>
      </c>
      <c r="B165" s="7" t="s">
        <v>206</v>
      </c>
      <c r="C165" s="2" t="s">
        <v>0</v>
      </c>
      <c r="D165" s="8">
        <f t="shared" ref="D165:L165" si="180">D166</f>
        <v>350000</v>
      </c>
      <c r="E165" s="8">
        <f t="shared" si="180"/>
        <v>350000</v>
      </c>
      <c r="F165" s="8">
        <f t="shared" si="180"/>
        <v>0</v>
      </c>
      <c r="G165" s="8">
        <f t="shared" si="180"/>
        <v>350000</v>
      </c>
      <c r="H165" s="8">
        <f t="shared" si="180"/>
        <v>350000</v>
      </c>
      <c r="I165" s="8">
        <f t="shared" si="180"/>
        <v>0</v>
      </c>
      <c r="J165" s="8">
        <f t="shared" si="180"/>
        <v>350000</v>
      </c>
      <c r="K165" s="8">
        <f t="shared" si="180"/>
        <v>350000</v>
      </c>
      <c r="L165" s="8">
        <f t="shared" si="180"/>
        <v>0</v>
      </c>
    </row>
    <row r="166" spans="1:12" ht="22.5" x14ac:dyDescent="0.2">
      <c r="A166" s="9" t="s">
        <v>3</v>
      </c>
      <c r="B166" s="10" t="s">
        <v>206</v>
      </c>
      <c r="C166" s="3" t="s">
        <v>1</v>
      </c>
      <c r="D166" s="11">
        <v>350000</v>
      </c>
      <c r="E166" s="11">
        <v>350000</v>
      </c>
      <c r="F166" s="11">
        <f>E166-D166</f>
        <v>0</v>
      </c>
      <c r="G166" s="11">
        <v>350000</v>
      </c>
      <c r="H166" s="11">
        <v>350000</v>
      </c>
      <c r="I166" s="11">
        <f>H166-G166</f>
        <v>0</v>
      </c>
      <c r="J166" s="11">
        <v>350000</v>
      </c>
      <c r="K166" s="11">
        <v>350000</v>
      </c>
      <c r="L166" s="11">
        <f>K166-J166</f>
        <v>0</v>
      </c>
    </row>
    <row r="167" spans="1:12" ht="22.5" x14ac:dyDescent="0.2">
      <c r="A167" s="6" t="s">
        <v>205</v>
      </c>
      <c r="B167" s="7" t="s">
        <v>204</v>
      </c>
      <c r="C167" s="2" t="s">
        <v>0</v>
      </c>
      <c r="D167" s="8">
        <f t="shared" ref="D167:L167" si="181">D168</f>
        <v>30000</v>
      </c>
      <c r="E167" s="8">
        <f t="shared" si="181"/>
        <v>30000</v>
      </c>
      <c r="F167" s="8">
        <f t="shared" si="181"/>
        <v>0</v>
      </c>
      <c r="G167" s="8">
        <f t="shared" si="181"/>
        <v>30000</v>
      </c>
      <c r="H167" s="8">
        <f t="shared" si="181"/>
        <v>30000</v>
      </c>
      <c r="I167" s="8">
        <f t="shared" si="181"/>
        <v>0</v>
      </c>
      <c r="J167" s="8">
        <f t="shared" si="181"/>
        <v>30000</v>
      </c>
      <c r="K167" s="8">
        <f t="shared" si="181"/>
        <v>30000</v>
      </c>
      <c r="L167" s="8">
        <f t="shared" si="181"/>
        <v>0</v>
      </c>
    </row>
    <row r="168" spans="1:12" ht="22.5" x14ac:dyDescent="0.2">
      <c r="A168" s="9" t="s">
        <v>3</v>
      </c>
      <c r="B168" s="10" t="s">
        <v>204</v>
      </c>
      <c r="C168" s="3" t="s">
        <v>1</v>
      </c>
      <c r="D168" s="11">
        <v>30000</v>
      </c>
      <c r="E168" s="11">
        <v>30000</v>
      </c>
      <c r="F168" s="11">
        <f>E168-D168</f>
        <v>0</v>
      </c>
      <c r="G168" s="11">
        <v>30000</v>
      </c>
      <c r="H168" s="11">
        <v>30000</v>
      </c>
      <c r="I168" s="11">
        <f>H168-G168</f>
        <v>0</v>
      </c>
      <c r="J168" s="11">
        <v>30000</v>
      </c>
      <c r="K168" s="11">
        <v>30000</v>
      </c>
      <c r="L168" s="11">
        <f>K168-J168</f>
        <v>0</v>
      </c>
    </row>
    <row r="169" spans="1:12" ht="22.5" x14ac:dyDescent="0.2">
      <c r="A169" s="18" t="s">
        <v>203</v>
      </c>
      <c r="B169" s="19" t="s">
        <v>202</v>
      </c>
      <c r="C169" s="20" t="s">
        <v>0</v>
      </c>
      <c r="D169" s="21">
        <f t="shared" ref="D169" si="182">D170+D173</f>
        <v>524500</v>
      </c>
      <c r="E169" s="21">
        <f t="shared" ref="E169:L169" si="183">E170+E173</f>
        <v>524500</v>
      </c>
      <c r="F169" s="21">
        <f t="shared" si="183"/>
        <v>0</v>
      </c>
      <c r="G169" s="21">
        <f t="shared" ref="G169" si="184">G170+G173</f>
        <v>524500</v>
      </c>
      <c r="H169" s="21">
        <f t="shared" si="183"/>
        <v>524500</v>
      </c>
      <c r="I169" s="21">
        <f t="shared" si="183"/>
        <v>0</v>
      </c>
      <c r="J169" s="21">
        <f t="shared" ref="J169" si="185">J170+J173</f>
        <v>524500</v>
      </c>
      <c r="K169" s="21">
        <f t="shared" si="183"/>
        <v>524500</v>
      </c>
      <c r="L169" s="21">
        <f t="shared" si="183"/>
        <v>0</v>
      </c>
    </row>
    <row r="170" spans="1:12" ht="22.5" x14ac:dyDescent="0.2">
      <c r="A170" s="6" t="s">
        <v>201</v>
      </c>
      <c r="B170" s="7" t="s">
        <v>199</v>
      </c>
      <c r="C170" s="2" t="s">
        <v>0</v>
      </c>
      <c r="D170" s="8">
        <f t="shared" ref="D170" si="186">D171+D172</f>
        <v>484500</v>
      </c>
      <c r="E170" s="8">
        <f t="shared" ref="E170:L170" si="187">E171+E172</f>
        <v>484500</v>
      </c>
      <c r="F170" s="8">
        <f t="shared" si="187"/>
        <v>0</v>
      </c>
      <c r="G170" s="8">
        <f t="shared" ref="G170" si="188">G171+G172</f>
        <v>484500</v>
      </c>
      <c r="H170" s="8">
        <f t="shared" si="187"/>
        <v>484500</v>
      </c>
      <c r="I170" s="8">
        <f t="shared" si="187"/>
        <v>0</v>
      </c>
      <c r="J170" s="8">
        <f t="shared" ref="J170" si="189">J171+J172</f>
        <v>484500</v>
      </c>
      <c r="K170" s="8">
        <f t="shared" si="187"/>
        <v>484500</v>
      </c>
      <c r="L170" s="8">
        <f t="shared" si="187"/>
        <v>0</v>
      </c>
    </row>
    <row r="171" spans="1:12" ht="22.5" x14ac:dyDescent="0.2">
      <c r="A171" s="9" t="s">
        <v>3</v>
      </c>
      <c r="B171" s="10" t="s">
        <v>199</v>
      </c>
      <c r="C171" s="3" t="s">
        <v>1</v>
      </c>
      <c r="D171" s="11">
        <v>334500</v>
      </c>
      <c r="E171" s="11">
        <v>334500</v>
      </c>
      <c r="F171" s="11">
        <f>E171-D171</f>
        <v>0</v>
      </c>
      <c r="G171" s="11">
        <v>334500</v>
      </c>
      <c r="H171" s="11">
        <v>334500</v>
      </c>
      <c r="I171" s="11">
        <f>H171-G171</f>
        <v>0</v>
      </c>
      <c r="J171" s="11">
        <v>334500</v>
      </c>
      <c r="K171" s="11">
        <v>334500</v>
      </c>
      <c r="L171" s="11">
        <f>K171-J171</f>
        <v>0</v>
      </c>
    </row>
    <row r="172" spans="1:12" x14ac:dyDescent="0.2">
      <c r="A172" s="9" t="s">
        <v>200</v>
      </c>
      <c r="B172" s="10" t="s">
        <v>199</v>
      </c>
      <c r="C172" s="3" t="s">
        <v>198</v>
      </c>
      <c r="D172" s="11">
        <v>150000</v>
      </c>
      <c r="E172" s="11">
        <v>150000</v>
      </c>
      <c r="F172" s="11">
        <f>E172-D172</f>
        <v>0</v>
      </c>
      <c r="G172" s="11">
        <v>150000</v>
      </c>
      <c r="H172" s="11">
        <v>150000</v>
      </c>
      <c r="I172" s="11">
        <f>H172-G172</f>
        <v>0</v>
      </c>
      <c r="J172" s="11">
        <v>150000</v>
      </c>
      <c r="K172" s="11">
        <v>150000</v>
      </c>
      <c r="L172" s="11">
        <f>K172-J172</f>
        <v>0</v>
      </c>
    </row>
    <row r="173" spans="1:12" ht="22.5" x14ac:dyDescent="0.2">
      <c r="A173" s="6" t="s">
        <v>197</v>
      </c>
      <c r="B173" s="7" t="s">
        <v>196</v>
      </c>
      <c r="C173" s="2" t="s">
        <v>0</v>
      </c>
      <c r="D173" s="8">
        <f t="shared" ref="D173:L173" si="190">D174</f>
        <v>40000</v>
      </c>
      <c r="E173" s="8">
        <f t="shared" si="190"/>
        <v>40000</v>
      </c>
      <c r="F173" s="8">
        <f t="shared" si="190"/>
        <v>0</v>
      </c>
      <c r="G173" s="8">
        <f t="shared" si="190"/>
        <v>40000</v>
      </c>
      <c r="H173" s="8">
        <f t="shared" si="190"/>
        <v>40000</v>
      </c>
      <c r="I173" s="8">
        <f t="shared" si="190"/>
        <v>0</v>
      </c>
      <c r="J173" s="8">
        <f t="shared" si="190"/>
        <v>40000</v>
      </c>
      <c r="K173" s="8">
        <f t="shared" si="190"/>
        <v>40000</v>
      </c>
      <c r="L173" s="8">
        <f t="shared" si="190"/>
        <v>0</v>
      </c>
    </row>
    <row r="174" spans="1:12" ht="22.5" x14ac:dyDescent="0.2">
      <c r="A174" s="9" t="s">
        <v>3</v>
      </c>
      <c r="B174" s="10" t="s">
        <v>196</v>
      </c>
      <c r="C174" s="3" t="s">
        <v>1</v>
      </c>
      <c r="D174" s="11">
        <v>40000</v>
      </c>
      <c r="E174" s="11">
        <v>40000</v>
      </c>
      <c r="F174" s="11">
        <f>E174-D174</f>
        <v>0</v>
      </c>
      <c r="G174" s="11">
        <v>40000</v>
      </c>
      <c r="H174" s="11">
        <v>40000</v>
      </c>
      <c r="I174" s="11">
        <f>H174-G174</f>
        <v>0</v>
      </c>
      <c r="J174" s="11">
        <v>40000</v>
      </c>
      <c r="K174" s="11">
        <v>40000</v>
      </c>
      <c r="L174" s="11">
        <f>K174-J174</f>
        <v>0</v>
      </c>
    </row>
    <row r="175" spans="1:12" ht="33.75" x14ac:dyDescent="0.2">
      <c r="A175" s="14" t="s">
        <v>195</v>
      </c>
      <c r="B175" s="15" t="s">
        <v>194</v>
      </c>
      <c r="C175" s="16" t="s">
        <v>0</v>
      </c>
      <c r="D175" s="17">
        <f t="shared" ref="D175" si="191">D176+D181+D184</f>
        <v>555000</v>
      </c>
      <c r="E175" s="17">
        <f t="shared" ref="E175:L175" si="192">E176+E181+E184</f>
        <v>555000</v>
      </c>
      <c r="F175" s="17">
        <f t="shared" si="192"/>
        <v>0</v>
      </c>
      <c r="G175" s="17">
        <f t="shared" ref="G175" si="193">G176+G181+G184</f>
        <v>555000</v>
      </c>
      <c r="H175" s="17">
        <f t="shared" si="192"/>
        <v>555000</v>
      </c>
      <c r="I175" s="17">
        <f t="shared" si="192"/>
        <v>0</v>
      </c>
      <c r="J175" s="17">
        <f t="shared" ref="J175" si="194">J176+J181+J184</f>
        <v>455000</v>
      </c>
      <c r="K175" s="17">
        <f t="shared" si="192"/>
        <v>455000</v>
      </c>
      <c r="L175" s="17">
        <f t="shared" si="192"/>
        <v>0</v>
      </c>
    </row>
    <row r="176" spans="1:12" x14ac:dyDescent="0.2">
      <c r="A176" s="22" t="s">
        <v>193</v>
      </c>
      <c r="B176" s="23" t="s">
        <v>192</v>
      </c>
      <c r="C176" s="24" t="s">
        <v>0</v>
      </c>
      <c r="D176" s="25">
        <f t="shared" ref="D176" si="195">D177+D179</f>
        <v>100000</v>
      </c>
      <c r="E176" s="25">
        <f t="shared" ref="E176:L176" si="196">E177+E179</f>
        <v>100000</v>
      </c>
      <c r="F176" s="25">
        <f t="shared" si="196"/>
        <v>0</v>
      </c>
      <c r="G176" s="25">
        <f t="shared" ref="G176" si="197">G177+G179</f>
        <v>100000</v>
      </c>
      <c r="H176" s="25">
        <f t="shared" si="196"/>
        <v>100000</v>
      </c>
      <c r="I176" s="25">
        <f t="shared" si="196"/>
        <v>0</v>
      </c>
      <c r="J176" s="25">
        <f t="shared" ref="J176" si="198">J177+J179</f>
        <v>0</v>
      </c>
      <c r="K176" s="25">
        <f t="shared" si="196"/>
        <v>0</v>
      </c>
      <c r="L176" s="25">
        <f t="shared" si="196"/>
        <v>0</v>
      </c>
    </row>
    <row r="177" spans="1:12" ht="22.5" x14ac:dyDescent="0.2">
      <c r="A177" s="6" t="s">
        <v>191</v>
      </c>
      <c r="B177" s="7" t="s">
        <v>190</v>
      </c>
      <c r="C177" s="2" t="s">
        <v>0</v>
      </c>
      <c r="D177" s="8">
        <f t="shared" ref="D177:L177" si="199">D178</f>
        <v>0</v>
      </c>
      <c r="E177" s="8">
        <f t="shared" si="199"/>
        <v>0</v>
      </c>
      <c r="F177" s="8">
        <f t="shared" si="199"/>
        <v>0</v>
      </c>
      <c r="G177" s="8">
        <f t="shared" si="199"/>
        <v>100000</v>
      </c>
      <c r="H177" s="8">
        <f t="shared" si="199"/>
        <v>100000</v>
      </c>
      <c r="I177" s="8">
        <f t="shared" si="199"/>
        <v>0</v>
      </c>
      <c r="J177" s="8">
        <f t="shared" si="199"/>
        <v>0</v>
      </c>
      <c r="K177" s="8">
        <f t="shared" si="199"/>
        <v>0</v>
      </c>
      <c r="L177" s="8">
        <f t="shared" si="199"/>
        <v>0</v>
      </c>
    </row>
    <row r="178" spans="1:12" ht="22.5" x14ac:dyDescent="0.2">
      <c r="A178" s="9" t="s">
        <v>56</v>
      </c>
      <c r="B178" s="10" t="s">
        <v>190</v>
      </c>
      <c r="C178" s="3" t="s">
        <v>54</v>
      </c>
      <c r="D178" s="11"/>
      <c r="E178" s="11"/>
      <c r="F178" s="11">
        <f>E178-D178</f>
        <v>0</v>
      </c>
      <c r="G178" s="11">
        <v>100000</v>
      </c>
      <c r="H178" s="11">
        <v>100000</v>
      </c>
      <c r="I178" s="11">
        <f>H178-G178</f>
        <v>0</v>
      </c>
      <c r="J178" s="11"/>
      <c r="K178" s="11"/>
      <c r="L178" s="11">
        <f>K178-J178</f>
        <v>0</v>
      </c>
    </row>
    <row r="179" spans="1:12" ht="22.5" x14ac:dyDescent="0.2">
      <c r="A179" s="6" t="s">
        <v>189</v>
      </c>
      <c r="B179" s="7" t="s">
        <v>188</v>
      </c>
      <c r="C179" s="2" t="s">
        <v>0</v>
      </c>
      <c r="D179" s="8">
        <f t="shared" ref="D179:L179" si="200">D180</f>
        <v>100000</v>
      </c>
      <c r="E179" s="8">
        <f t="shared" si="200"/>
        <v>100000</v>
      </c>
      <c r="F179" s="8">
        <f t="shared" si="200"/>
        <v>0</v>
      </c>
      <c r="G179" s="8">
        <f t="shared" si="200"/>
        <v>0</v>
      </c>
      <c r="H179" s="8">
        <f t="shared" si="200"/>
        <v>0</v>
      </c>
      <c r="I179" s="8">
        <f t="shared" si="200"/>
        <v>0</v>
      </c>
      <c r="J179" s="8">
        <f t="shared" si="200"/>
        <v>0</v>
      </c>
      <c r="K179" s="8">
        <f t="shared" si="200"/>
        <v>0</v>
      </c>
      <c r="L179" s="8">
        <f t="shared" si="200"/>
        <v>0</v>
      </c>
    </row>
    <row r="180" spans="1:12" ht="22.5" x14ac:dyDescent="0.2">
      <c r="A180" s="9" t="s">
        <v>3</v>
      </c>
      <c r="B180" s="10" t="s">
        <v>188</v>
      </c>
      <c r="C180" s="3" t="s">
        <v>1</v>
      </c>
      <c r="D180" s="11">
        <v>100000</v>
      </c>
      <c r="E180" s="11">
        <v>100000</v>
      </c>
      <c r="F180" s="11">
        <f>E180-D180</f>
        <v>0</v>
      </c>
      <c r="G180" s="11"/>
      <c r="H180" s="11"/>
      <c r="I180" s="11">
        <f>H180-G180</f>
        <v>0</v>
      </c>
      <c r="J180" s="11"/>
      <c r="K180" s="11"/>
      <c r="L180" s="11">
        <f>K180-J180</f>
        <v>0</v>
      </c>
    </row>
    <row r="181" spans="1:12" x14ac:dyDescent="0.2">
      <c r="A181" s="18" t="s">
        <v>187</v>
      </c>
      <c r="B181" s="19" t="s">
        <v>186</v>
      </c>
      <c r="C181" s="20" t="s">
        <v>0</v>
      </c>
      <c r="D181" s="21">
        <f t="shared" ref="D181:L182" si="201">D182</f>
        <v>100000</v>
      </c>
      <c r="E181" s="21">
        <f t="shared" si="201"/>
        <v>100000</v>
      </c>
      <c r="F181" s="21">
        <f t="shared" si="201"/>
        <v>0</v>
      </c>
      <c r="G181" s="21">
        <f t="shared" si="201"/>
        <v>100000</v>
      </c>
      <c r="H181" s="21">
        <f t="shared" si="201"/>
        <v>100000</v>
      </c>
      <c r="I181" s="21">
        <f t="shared" si="201"/>
        <v>0</v>
      </c>
      <c r="J181" s="21">
        <f t="shared" si="201"/>
        <v>100000</v>
      </c>
      <c r="K181" s="21">
        <f t="shared" si="201"/>
        <v>100000</v>
      </c>
      <c r="L181" s="21">
        <f t="shared" si="201"/>
        <v>0</v>
      </c>
    </row>
    <row r="182" spans="1:12" ht="33.75" x14ac:dyDescent="0.2">
      <c r="A182" s="6" t="s">
        <v>185</v>
      </c>
      <c r="B182" s="7" t="s">
        <v>184</v>
      </c>
      <c r="C182" s="2" t="s">
        <v>0</v>
      </c>
      <c r="D182" s="8">
        <f t="shared" si="201"/>
        <v>100000</v>
      </c>
      <c r="E182" s="8">
        <f t="shared" si="201"/>
        <v>100000</v>
      </c>
      <c r="F182" s="8">
        <f t="shared" si="201"/>
        <v>0</v>
      </c>
      <c r="G182" s="8">
        <f t="shared" si="201"/>
        <v>100000</v>
      </c>
      <c r="H182" s="8">
        <f t="shared" si="201"/>
        <v>100000</v>
      </c>
      <c r="I182" s="8">
        <f t="shared" si="201"/>
        <v>0</v>
      </c>
      <c r="J182" s="8">
        <f t="shared" si="201"/>
        <v>100000</v>
      </c>
      <c r="K182" s="8">
        <f t="shared" si="201"/>
        <v>100000</v>
      </c>
      <c r="L182" s="8">
        <f t="shared" si="201"/>
        <v>0</v>
      </c>
    </row>
    <row r="183" spans="1:12" ht="22.5" x14ac:dyDescent="0.2">
      <c r="A183" s="9" t="s">
        <v>3</v>
      </c>
      <c r="B183" s="10" t="s">
        <v>184</v>
      </c>
      <c r="C183" s="3" t="s">
        <v>1</v>
      </c>
      <c r="D183" s="11">
        <v>100000</v>
      </c>
      <c r="E183" s="11">
        <v>100000</v>
      </c>
      <c r="F183" s="11">
        <f>E183-D183</f>
        <v>0</v>
      </c>
      <c r="G183" s="11">
        <v>100000</v>
      </c>
      <c r="H183" s="11">
        <v>100000</v>
      </c>
      <c r="I183" s="11">
        <f>H183-G183</f>
        <v>0</v>
      </c>
      <c r="J183" s="11">
        <v>100000</v>
      </c>
      <c r="K183" s="11">
        <v>100000</v>
      </c>
      <c r="L183" s="11">
        <f>K183-J183</f>
        <v>0</v>
      </c>
    </row>
    <row r="184" spans="1:12" ht="22.5" x14ac:dyDescent="0.2">
      <c r="A184" s="18" t="s">
        <v>183</v>
      </c>
      <c r="B184" s="19" t="s">
        <v>182</v>
      </c>
      <c r="C184" s="20" t="s">
        <v>0</v>
      </c>
      <c r="D184" s="21">
        <f t="shared" ref="D184" si="202">D185+D188</f>
        <v>355000</v>
      </c>
      <c r="E184" s="21">
        <f t="shared" ref="E184:L184" si="203">E185+E188</f>
        <v>355000</v>
      </c>
      <c r="F184" s="21">
        <f t="shared" si="203"/>
        <v>0</v>
      </c>
      <c r="G184" s="21">
        <f t="shared" ref="G184" si="204">G185+G188</f>
        <v>355000</v>
      </c>
      <c r="H184" s="21">
        <f t="shared" si="203"/>
        <v>355000</v>
      </c>
      <c r="I184" s="21">
        <f t="shared" si="203"/>
        <v>0</v>
      </c>
      <c r="J184" s="21">
        <f t="shared" ref="J184" si="205">J185+J188</f>
        <v>355000</v>
      </c>
      <c r="K184" s="21">
        <f t="shared" si="203"/>
        <v>355000</v>
      </c>
      <c r="L184" s="21">
        <f t="shared" si="203"/>
        <v>0</v>
      </c>
    </row>
    <row r="185" spans="1:12" ht="22.5" x14ac:dyDescent="0.2">
      <c r="A185" s="6" t="s">
        <v>181</v>
      </c>
      <c r="B185" s="7" t="s">
        <v>180</v>
      </c>
      <c r="C185" s="2" t="s">
        <v>0</v>
      </c>
      <c r="D185" s="8">
        <f t="shared" ref="D185" si="206">D186+D187</f>
        <v>255000</v>
      </c>
      <c r="E185" s="8">
        <f t="shared" ref="E185:L185" si="207">E186+E187</f>
        <v>100000</v>
      </c>
      <c r="F185" s="8">
        <f t="shared" si="207"/>
        <v>-155000</v>
      </c>
      <c r="G185" s="8">
        <f t="shared" ref="G185" si="208">G186+G187</f>
        <v>255000</v>
      </c>
      <c r="H185" s="8">
        <f t="shared" si="207"/>
        <v>255000</v>
      </c>
      <c r="I185" s="8">
        <f t="shared" si="207"/>
        <v>0</v>
      </c>
      <c r="J185" s="8">
        <f t="shared" ref="J185" si="209">J186+J187</f>
        <v>255000</v>
      </c>
      <c r="K185" s="8">
        <f t="shared" si="207"/>
        <v>255000</v>
      </c>
      <c r="L185" s="8">
        <f t="shared" si="207"/>
        <v>0</v>
      </c>
    </row>
    <row r="186" spans="1:12" ht="22.5" x14ac:dyDescent="0.2">
      <c r="A186" s="9" t="s">
        <v>3</v>
      </c>
      <c r="B186" s="10" t="s">
        <v>180</v>
      </c>
      <c r="C186" s="3" t="s">
        <v>1</v>
      </c>
      <c r="D186" s="11">
        <v>255000</v>
      </c>
      <c r="E186" s="11">
        <f>255000-155000</f>
        <v>100000</v>
      </c>
      <c r="F186" s="11">
        <f>E186-D186</f>
        <v>-155000</v>
      </c>
      <c r="G186" s="11">
        <v>255000</v>
      </c>
      <c r="H186" s="11">
        <v>255000</v>
      </c>
      <c r="I186" s="11">
        <f>H186-G186</f>
        <v>0</v>
      </c>
      <c r="J186" s="11">
        <v>255000</v>
      </c>
      <c r="K186" s="11">
        <v>255000</v>
      </c>
      <c r="L186" s="11">
        <f>K186-J186</f>
        <v>0</v>
      </c>
    </row>
    <row r="187" spans="1:12" ht="22.5" x14ac:dyDescent="0.2">
      <c r="A187" s="9" t="s">
        <v>56</v>
      </c>
      <c r="B187" s="10" t="s">
        <v>180</v>
      </c>
      <c r="C187" s="3" t="s">
        <v>54</v>
      </c>
      <c r="D187" s="11"/>
      <c r="E187" s="11"/>
      <c r="F187" s="11">
        <f>E187-D187</f>
        <v>0</v>
      </c>
      <c r="G187" s="11"/>
      <c r="H187" s="11"/>
      <c r="I187" s="11">
        <f>H187-G187</f>
        <v>0</v>
      </c>
      <c r="J187" s="11"/>
      <c r="K187" s="11"/>
      <c r="L187" s="11">
        <f>K187-J187</f>
        <v>0</v>
      </c>
    </row>
    <row r="188" spans="1:12" x14ac:dyDescent="0.2">
      <c r="A188" s="6" t="s">
        <v>179</v>
      </c>
      <c r="B188" s="7" t="s">
        <v>178</v>
      </c>
      <c r="C188" s="2" t="s">
        <v>0</v>
      </c>
      <c r="D188" s="8">
        <f t="shared" ref="D188:L188" si="210">D189</f>
        <v>100000</v>
      </c>
      <c r="E188" s="8">
        <f t="shared" si="210"/>
        <v>255000</v>
      </c>
      <c r="F188" s="8">
        <f t="shared" si="210"/>
        <v>155000</v>
      </c>
      <c r="G188" s="8">
        <f t="shared" si="210"/>
        <v>100000</v>
      </c>
      <c r="H188" s="8">
        <f t="shared" si="210"/>
        <v>100000</v>
      </c>
      <c r="I188" s="8">
        <f t="shared" si="210"/>
        <v>0</v>
      </c>
      <c r="J188" s="8">
        <f t="shared" si="210"/>
        <v>100000</v>
      </c>
      <c r="K188" s="8">
        <f t="shared" si="210"/>
        <v>100000</v>
      </c>
      <c r="L188" s="8">
        <f t="shared" si="210"/>
        <v>0</v>
      </c>
    </row>
    <row r="189" spans="1:12" ht="22.5" x14ac:dyDescent="0.2">
      <c r="A189" s="9" t="s">
        <v>56</v>
      </c>
      <c r="B189" s="10" t="s">
        <v>178</v>
      </c>
      <c r="C189" s="3" t="s">
        <v>54</v>
      </c>
      <c r="D189" s="11">
        <v>100000</v>
      </c>
      <c r="E189" s="11">
        <f>100000+155000</f>
        <v>255000</v>
      </c>
      <c r="F189" s="11">
        <f>E189-D189</f>
        <v>155000</v>
      </c>
      <c r="G189" s="11">
        <v>100000</v>
      </c>
      <c r="H189" s="11">
        <v>100000</v>
      </c>
      <c r="I189" s="11">
        <f>H189-G189</f>
        <v>0</v>
      </c>
      <c r="J189" s="11">
        <v>100000</v>
      </c>
      <c r="K189" s="11">
        <v>100000</v>
      </c>
      <c r="L189" s="11">
        <f>K189-J189</f>
        <v>0</v>
      </c>
    </row>
    <row r="190" spans="1:12" ht="22.5" x14ac:dyDescent="0.2">
      <c r="A190" s="14" t="s">
        <v>177</v>
      </c>
      <c r="B190" s="15" t="s">
        <v>176</v>
      </c>
      <c r="C190" s="16" t="s">
        <v>0</v>
      </c>
      <c r="D190" s="17">
        <f t="shared" ref="D190" si="211">D191+D196+D199+D205</f>
        <v>15545400</v>
      </c>
      <c r="E190" s="17">
        <f t="shared" ref="E190:L190" si="212">E191+E196+E199+E205</f>
        <v>16568026.6</v>
      </c>
      <c r="F190" s="17">
        <f t="shared" si="212"/>
        <v>1022626.6000000001</v>
      </c>
      <c r="G190" s="17">
        <f t="shared" ref="G190" si="213">G191+G196+G199+G205</f>
        <v>4885000</v>
      </c>
      <c r="H190" s="17">
        <f t="shared" si="212"/>
        <v>4885000</v>
      </c>
      <c r="I190" s="17">
        <f t="shared" si="212"/>
        <v>0</v>
      </c>
      <c r="J190" s="17">
        <f t="shared" ref="J190" si="214">J191+J196+J199+J205</f>
        <v>4985000</v>
      </c>
      <c r="K190" s="17">
        <f t="shared" si="212"/>
        <v>4985000</v>
      </c>
      <c r="L190" s="17">
        <f t="shared" si="212"/>
        <v>0</v>
      </c>
    </row>
    <row r="191" spans="1:12" ht="33.75" x14ac:dyDescent="0.2">
      <c r="A191" s="22" t="s">
        <v>175</v>
      </c>
      <c r="B191" s="23" t="s">
        <v>174</v>
      </c>
      <c r="C191" s="24" t="s">
        <v>0</v>
      </c>
      <c r="D191" s="25">
        <f t="shared" ref="D191" si="215">D192+D194</f>
        <v>9032515</v>
      </c>
      <c r="E191" s="25">
        <f t="shared" ref="E191:L191" si="216">E192+E194</f>
        <v>9032515</v>
      </c>
      <c r="F191" s="25">
        <f t="shared" si="216"/>
        <v>0</v>
      </c>
      <c r="G191" s="25">
        <f t="shared" ref="G191" si="217">G192+G194</f>
        <v>1800000</v>
      </c>
      <c r="H191" s="25">
        <f t="shared" si="216"/>
        <v>1800000</v>
      </c>
      <c r="I191" s="25">
        <f t="shared" si="216"/>
        <v>0</v>
      </c>
      <c r="J191" s="25">
        <f t="shared" ref="J191" si="218">J192+J194</f>
        <v>1900000</v>
      </c>
      <c r="K191" s="25">
        <f t="shared" si="216"/>
        <v>1900000</v>
      </c>
      <c r="L191" s="25">
        <f t="shared" si="216"/>
        <v>0</v>
      </c>
    </row>
    <row r="192" spans="1:12" ht="33.75" x14ac:dyDescent="0.2">
      <c r="A192" s="6" t="s">
        <v>173</v>
      </c>
      <c r="B192" s="7" t="s">
        <v>172</v>
      </c>
      <c r="C192" s="2" t="s">
        <v>0</v>
      </c>
      <c r="D192" s="8">
        <f t="shared" ref="D192:L192" si="219">D193</f>
        <v>1800000</v>
      </c>
      <c r="E192" s="8">
        <f t="shared" si="219"/>
        <v>1800000</v>
      </c>
      <c r="F192" s="8">
        <f t="shared" si="219"/>
        <v>0</v>
      </c>
      <c r="G192" s="8">
        <f t="shared" si="219"/>
        <v>1800000</v>
      </c>
      <c r="H192" s="8">
        <f t="shared" si="219"/>
        <v>1800000</v>
      </c>
      <c r="I192" s="8">
        <f t="shared" si="219"/>
        <v>0</v>
      </c>
      <c r="J192" s="8">
        <f t="shared" si="219"/>
        <v>1900000</v>
      </c>
      <c r="K192" s="8">
        <f t="shared" si="219"/>
        <v>1900000</v>
      </c>
      <c r="L192" s="8">
        <f t="shared" si="219"/>
        <v>0</v>
      </c>
    </row>
    <row r="193" spans="1:12" ht="22.5" x14ac:dyDescent="0.2">
      <c r="A193" s="9" t="s">
        <v>56</v>
      </c>
      <c r="B193" s="10" t="s">
        <v>172</v>
      </c>
      <c r="C193" s="3" t="s">
        <v>54</v>
      </c>
      <c r="D193" s="11">
        <v>1800000</v>
      </c>
      <c r="E193" s="11">
        <v>1800000</v>
      </c>
      <c r="F193" s="11">
        <f>E193-D193</f>
        <v>0</v>
      </c>
      <c r="G193" s="11">
        <v>1800000</v>
      </c>
      <c r="H193" s="11">
        <v>1800000</v>
      </c>
      <c r="I193" s="11">
        <f>H193-G193</f>
        <v>0</v>
      </c>
      <c r="J193" s="11">
        <v>1900000</v>
      </c>
      <c r="K193" s="11">
        <v>1900000</v>
      </c>
      <c r="L193" s="11">
        <f>K193-J193</f>
        <v>0</v>
      </c>
    </row>
    <row r="194" spans="1:12" ht="78.75" x14ac:dyDescent="0.2">
      <c r="A194" s="6" t="s">
        <v>171</v>
      </c>
      <c r="B194" s="7" t="s">
        <v>170</v>
      </c>
      <c r="C194" s="2" t="s">
        <v>0</v>
      </c>
      <c r="D194" s="8">
        <f t="shared" ref="D194:L194" si="220">D195</f>
        <v>7232515</v>
      </c>
      <c r="E194" s="8">
        <f t="shared" si="220"/>
        <v>7232515</v>
      </c>
      <c r="F194" s="8">
        <f t="shared" si="220"/>
        <v>0</v>
      </c>
      <c r="G194" s="8">
        <f t="shared" si="220"/>
        <v>0</v>
      </c>
      <c r="H194" s="8">
        <f t="shared" si="220"/>
        <v>0</v>
      </c>
      <c r="I194" s="8">
        <f t="shared" si="220"/>
        <v>0</v>
      </c>
      <c r="J194" s="8">
        <f t="shared" si="220"/>
        <v>0</v>
      </c>
      <c r="K194" s="8">
        <f t="shared" si="220"/>
        <v>0</v>
      </c>
      <c r="L194" s="8">
        <f t="shared" si="220"/>
        <v>0</v>
      </c>
    </row>
    <row r="195" spans="1:12" ht="22.5" x14ac:dyDescent="0.2">
      <c r="A195" s="9" t="s">
        <v>56</v>
      </c>
      <c r="B195" s="10" t="s">
        <v>170</v>
      </c>
      <c r="C195" s="3" t="s">
        <v>54</v>
      </c>
      <c r="D195" s="11">
        <v>7232515</v>
      </c>
      <c r="E195" s="11">
        <v>7232515</v>
      </c>
      <c r="F195" s="11">
        <f>E195-D195</f>
        <v>0</v>
      </c>
      <c r="G195" s="11"/>
      <c r="H195" s="11"/>
      <c r="I195" s="11">
        <f>H195-G195</f>
        <v>0</v>
      </c>
      <c r="J195" s="11"/>
      <c r="K195" s="11"/>
      <c r="L195" s="11">
        <f>K195-J195</f>
        <v>0</v>
      </c>
    </row>
    <row r="196" spans="1:12" ht="22.5" x14ac:dyDescent="0.2">
      <c r="A196" s="22" t="s">
        <v>169</v>
      </c>
      <c r="B196" s="23" t="s">
        <v>168</v>
      </c>
      <c r="C196" s="24" t="s">
        <v>0</v>
      </c>
      <c r="D196" s="25">
        <f t="shared" ref="D196:L197" si="221">D197</f>
        <v>980000</v>
      </c>
      <c r="E196" s="25">
        <f t="shared" si="221"/>
        <v>980000</v>
      </c>
      <c r="F196" s="25">
        <f t="shared" si="221"/>
        <v>0</v>
      </c>
      <c r="G196" s="25">
        <f t="shared" si="221"/>
        <v>980000</v>
      </c>
      <c r="H196" s="25">
        <f t="shared" si="221"/>
        <v>980000</v>
      </c>
      <c r="I196" s="25">
        <f t="shared" si="221"/>
        <v>0</v>
      </c>
      <c r="J196" s="25">
        <f t="shared" si="221"/>
        <v>980000</v>
      </c>
      <c r="K196" s="25">
        <f t="shared" si="221"/>
        <v>980000</v>
      </c>
      <c r="L196" s="25">
        <f t="shared" si="221"/>
        <v>0</v>
      </c>
    </row>
    <row r="197" spans="1:12" ht="22.5" x14ac:dyDescent="0.2">
      <c r="A197" s="6" t="s">
        <v>167</v>
      </c>
      <c r="B197" s="7" t="s">
        <v>166</v>
      </c>
      <c r="C197" s="2" t="s">
        <v>0</v>
      </c>
      <c r="D197" s="8">
        <f t="shared" si="221"/>
        <v>980000</v>
      </c>
      <c r="E197" s="8">
        <f t="shared" si="221"/>
        <v>980000</v>
      </c>
      <c r="F197" s="8">
        <f t="shared" si="221"/>
        <v>0</v>
      </c>
      <c r="G197" s="8">
        <f t="shared" si="221"/>
        <v>980000</v>
      </c>
      <c r="H197" s="8">
        <f t="shared" si="221"/>
        <v>980000</v>
      </c>
      <c r="I197" s="8">
        <f t="shared" si="221"/>
        <v>0</v>
      </c>
      <c r="J197" s="8">
        <f t="shared" si="221"/>
        <v>980000</v>
      </c>
      <c r="K197" s="8">
        <f t="shared" si="221"/>
        <v>980000</v>
      </c>
      <c r="L197" s="8">
        <f t="shared" si="221"/>
        <v>0</v>
      </c>
    </row>
    <row r="198" spans="1:12" ht="22.5" x14ac:dyDescent="0.2">
      <c r="A198" s="9" t="s">
        <v>56</v>
      </c>
      <c r="B198" s="10" t="s">
        <v>166</v>
      </c>
      <c r="C198" s="3" t="s">
        <v>54</v>
      </c>
      <c r="D198" s="11">
        <v>980000</v>
      </c>
      <c r="E198" s="11">
        <v>980000</v>
      </c>
      <c r="F198" s="11">
        <f>E198-D198</f>
        <v>0</v>
      </c>
      <c r="G198" s="11">
        <v>980000</v>
      </c>
      <c r="H198" s="11">
        <v>980000</v>
      </c>
      <c r="I198" s="11">
        <f>H198-G198</f>
        <v>0</v>
      </c>
      <c r="J198" s="11">
        <v>980000</v>
      </c>
      <c r="K198" s="11">
        <v>980000</v>
      </c>
      <c r="L198" s="11">
        <f>K198-J198</f>
        <v>0</v>
      </c>
    </row>
    <row r="199" spans="1:12" ht="22.5" x14ac:dyDescent="0.2">
      <c r="A199" s="22" t="s">
        <v>165</v>
      </c>
      <c r="B199" s="23" t="s">
        <v>164</v>
      </c>
      <c r="C199" s="24" t="s">
        <v>0</v>
      </c>
      <c r="D199" s="25">
        <f t="shared" ref="D199" si="222">D200+D203</f>
        <v>3927885</v>
      </c>
      <c r="E199" s="25">
        <f t="shared" ref="E199:L199" si="223">E200+E203</f>
        <v>4500511.5999999996</v>
      </c>
      <c r="F199" s="25">
        <f t="shared" si="223"/>
        <v>572626.60000000009</v>
      </c>
      <c r="G199" s="25">
        <f t="shared" ref="G199" si="224">G200+G203</f>
        <v>500000</v>
      </c>
      <c r="H199" s="25">
        <f t="shared" si="223"/>
        <v>500000</v>
      </c>
      <c r="I199" s="25">
        <f t="shared" si="223"/>
        <v>0</v>
      </c>
      <c r="J199" s="25">
        <f t="shared" ref="J199" si="225">J200+J203</f>
        <v>500000</v>
      </c>
      <c r="K199" s="25">
        <f t="shared" si="223"/>
        <v>500000</v>
      </c>
      <c r="L199" s="25">
        <f t="shared" si="223"/>
        <v>0</v>
      </c>
    </row>
    <row r="200" spans="1:12" ht="22.5" x14ac:dyDescent="0.2">
      <c r="A200" s="6" t="s">
        <v>163</v>
      </c>
      <c r="B200" s="7" t="s">
        <v>162</v>
      </c>
      <c r="C200" s="2" t="s">
        <v>0</v>
      </c>
      <c r="D200" s="8">
        <f t="shared" ref="D200" si="226">D201+D202</f>
        <v>3427885</v>
      </c>
      <c r="E200" s="8">
        <f t="shared" ref="E200:L200" si="227">E201+E202</f>
        <v>3427885</v>
      </c>
      <c r="F200" s="8">
        <f t="shared" si="227"/>
        <v>0</v>
      </c>
      <c r="G200" s="8">
        <f t="shared" ref="G200" si="228">G201+G202</f>
        <v>0</v>
      </c>
      <c r="H200" s="8">
        <f t="shared" si="227"/>
        <v>0</v>
      </c>
      <c r="I200" s="8">
        <f t="shared" si="227"/>
        <v>0</v>
      </c>
      <c r="J200" s="8">
        <f t="shared" ref="J200" si="229">J201+J202</f>
        <v>0</v>
      </c>
      <c r="K200" s="8">
        <f t="shared" si="227"/>
        <v>0</v>
      </c>
      <c r="L200" s="8">
        <f t="shared" si="227"/>
        <v>0</v>
      </c>
    </row>
    <row r="201" spans="1:12" ht="22.5" x14ac:dyDescent="0.2">
      <c r="A201" s="9" t="s">
        <v>3</v>
      </c>
      <c r="B201" s="10" t="s">
        <v>162</v>
      </c>
      <c r="C201" s="3" t="s">
        <v>1</v>
      </c>
      <c r="D201" s="11">
        <v>3427885</v>
      </c>
      <c r="E201" s="11">
        <v>3427885</v>
      </c>
      <c r="F201" s="11">
        <f>E201-D201</f>
        <v>0</v>
      </c>
      <c r="G201" s="11"/>
      <c r="H201" s="11"/>
      <c r="I201" s="11">
        <f>H201-G201</f>
        <v>0</v>
      </c>
      <c r="J201" s="11"/>
      <c r="K201" s="11"/>
      <c r="L201" s="11">
        <f>K201-J201</f>
        <v>0</v>
      </c>
    </row>
    <row r="202" spans="1:12" ht="22.5" x14ac:dyDescent="0.2">
      <c r="A202" s="9" t="s">
        <v>56</v>
      </c>
      <c r="B202" s="10" t="s">
        <v>162</v>
      </c>
      <c r="C202" s="3" t="s">
        <v>54</v>
      </c>
      <c r="D202" s="11">
        <v>0</v>
      </c>
      <c r="E202" s="11">
        <v>0</v>
      </c>
      <c r="F202" s="11">
        <f>E202-D202</f>
        <v>0</v>
      </c>
      <c r="G202" s="11">
        <v>0</v>
      </c>
      <c r="H202" s="11">
        <v>0</v>
      </c>
      <c r="I202" s="11">
        <f>H202-G202</f>
        <v>0</v>
      </c>
      <c r="J202" s="11">
        <v>0</v>
      </c>
      <c r="K202" s="11">
        <v>0</v>
      </c>
      <c r="L202" s="11">
        <f>K202-J202</f>
        <v>0</v>
      </c>
    </row>
    <row r="203" spans="1:12" x14ac:dyDescent="0.2">
      <c r="A203" s="9" t="s">
        <v>385</v>
      </c>
      <c r="B203" s="10" t="s">
        <v>384</v>
      </c>
      <c r="C203" s="38">
        <v>0</v>
      </c>
      <c r="D203" s="11">
        <f t="shared" ref="D203:L203" si="230">D204</f>
        <v>500000</v>
      </c>
      <c r="E203" s="11">
        <f t="shared" si="230"/>
        <v>1072626.6000000001</v>
      </c>
      <c r="F203" s="11">
        <f t="shared" si="230"/>
        <v>572626.60000000009</v>
      </c>
      <c r="G203" s="11">
        <f t="shared" si="230"/>
        <v>500000</v>
      </c>
      <c r="H203" s="11">
        <f t="shared" si="230"/>
        <v>500000</v>
      </c>
      <c r="I203" s="11">
        <f t="shared" si="230"/>
        <v>0</v>
      </c>
      <c r="J203" s="11">
        <f t="shared" si="230"/>
        <v>500000</v>
      </c>
      <c r="K203" s="11">
        <f t="shared" si="230"/>
        <v>500000</v>
      </c>
      <c r="L203" s="11">
        <f t="shared" si="230"/>
        <v>0</v>
      </c>
    </row>
    <row r="204" spans="1:12" ht="22.5" x14ac:dyDescent="0.2">
      <c r="A204" s="9" t="s">
        <v>56</v>
      </c>
      <c r="B204" s="10" t="s">
        <v>384</v>
      </c>
      <c r="C204" s="3" t="s">
        <v>54</v>
      </c>
      <c r="D204" s="11">
        <v>500000</v>
      </c>
      <c r="E204" s="11">
        <f>500000+572626.6</f>
        <v>1072626.6000000001</v>
      </c>
      <c r="F204" s="11">
        <f t="shared" ref="F204" si="231">E204-D204</f>
        <v>572626.60000000009</v>
      </c>
      <c r="G204" s="11">
        <v>500000</v>
      </c>
      <c r="H204" s="11">
        <v>500000</v>
      </c>
      <c r="I204" s="11">
        <f t="shared" ref="I204" si="232">H204-G204</f>
        <v>0</v>
      </c>
      <c r="J204" s="11">
        <v>500000</v>
      </c>
      <c r="K204" s="11">
        <v>500000</v>
      </c>
      <c r="L204" s="11">
        <f t="shared" ref="L204" si="233">K204-J204</f>
        <v>0</v>
      </c>
    </row>
    <row r="205" spans="1:12" ht="33.75" x14ac:dyDescent="0.2">
      <c r="A205" s="18" t="s">
        <v>161</v>
      </c>
      <c r="B205" s="19" t="s">
        <v>160</v>
      </c>
      <c r="C205" s="20" t="s">
        <v>0</v>
      </c>
      <c r="D205" s="21">
        <f>D208+D206</f>
        <v>1605000</v>
      </c>
      <c r="E205" s="21">
        <f t="shared" ref="E205:L205" si="234">E208+E206</f>
        <v>2055000</v>
      </c>
      <c r="F205" s="21">
        <f t="shared" si="234"/>
        <v>450000</v>
      </c>
      <c r="G205" s="21">
        <f t="shared" si="234"/>
        <v>1605000</v>
      </c>
      <c r="H205" s="21">
        <f t="shared" si="234"/>
        <v>1605000</v>
      </c>
      <c r="I205" s="21">
        <f t="shared" si="234"/>
        <v>0</v>
      </c>
      <c r="J205" s="21">
        <f t="shared" si="234"/>
        <v>1605000</v>
      </c>
      <c r="K205" s="21">
        <f t="shared" si="234"/>
        <v>1605000</v>
      </c>
      <c r="L205" s="21">
        <f t="shared" si="234"/>
        <v>0</v>
      </c>
    </row>
    <row r="206" spans="1:12" x14ac:dyDescent="0.2">
      <c r="A206" s="64" t="s">
        <v>398</v>
      </c>
      <c r="B206" s="41" t="s">
        <v>399</v>
      </c>
      <c r="C206" s="65">
        <v>0</v>
      </c>
      <c r="D206" s="43">
        <f>D207</f>
        <v>0</v>
      </c>
      <c r="E206" s="43">
        <f t="shared" ref="E206:L206" si="235">E207</f>
        <v>450000</v>
      </c>
      <c r="F206" s="43">
        <f t="shared" si="235"/>
        <v>450000</v>
      </c>
      <c r="G206" s="43">
        <f t="shared" si="235"/>
        <v>0</v>
      </c>
      <c r="H206" s="43">
        <f t="shared" si="235"/>
        <v>0</v>
      </c>
      <c r="I206" s="43">
        <f t="shared" si="235"/>
        <v>0</v>
      </c>
      <c r="J206" s="43">
        <f t="shared" si="235"/>
        <v>0</v>
      </c>
      <c r="K206" s="43">
        <f t="shared" si="235"/>
        <v>0</v>
      </c>
      <c r="L206" s="43">
        <f t="shared" si="235"/>
        <v>0</v>
      </c>
    </row>
    <row r="207" spans="1:12" ht="22.5" x14ac:dyDescent="0.2">
      <c r="A207" s="40" t="s">
        <v>3</v>
      </c>
      <c r="B207" s="41" t="s">
        <v>399</v>
      </c>
      <c r="C207" s="65">
        <v>200</v>
      </c>
      <c r="D207" s="43"/>
      <c r="E207" s="43">
        <v>450000</v>
      </c>
      <c r="F207" s="11">
        <f>E207-D207</f>
        <v>450000</v>
      </c>
      <c r="G207" s="43"/>
      <c r="H207" s="43"/>
      <c r="I207" s="11">
        <f>H207-G207</f>
        <v>0</v>
      </c>
      <c r="J207" s="43"/>
      <c r="K207" s="43"/>
      <c r="L207" s="11">
        <f>K207-J207</f>
        <v>0</v>
      </c>
    </row>
    <row r="208" spans="1:12" ht="45" x14ac:dyDescent="0.2">
      <c r="A208" s="6" t="s">
        <v>159</v>
      </c>
      <c r="B208" s="7" t="s">
        <v>158</v>
      </c>
      <c r="C208" s="2" t="s">
        <v>0</v>
      </c>
      <c r="D208" s="8">
        <f t="shared" ref="D208" si="236">D209+D210</f>
        <v>1605000</v>
      </c>
      <c r="E208" s="8">
        <f t="shared" ref="E208:L208" si="237">E209+E210</f>
        <v>1605000</v>
      </c>
      <c r="F208" s="8">
        <f t="shared" si="237"/>
        <v>0</v>
      </c>
      <c r="G208" s="8">
        <f t="shared" ref="G208" si="238">G209+G210</f>
        <v>1605000</v>
      </c>
      <c r="H208" s="8">
        <f t="shared" si="237"/>
        <v>1605000</v>
      </c>
      <c r="I208" s="8">
        <f t="shared" si="237"/>
        <v>0</v>
      </c>
      <c r="J208" s="8">
        <f t="shared" ref="J208" si="239">J209+J210</f>
        <v>1605000</v>
      </c>
      <c r="K208" s="8">
        <f t="shared" si="237"/>
        <v>1605000</v>
      </c>
      <c r="L208" s="8">
        <f t="shared" si="237"/>
        <v>0</v>
      </c>
    </row>
    <row r="209" spans="1:12" ht="45" x14ac:dyDescent="0.2">
      <c r="A209" s="9" t="s">
        <v>17</v>
      </c>
      <c r="B209" s="10" t="s">
        <v>158</v>
      </c>
      <c r="C209" s="3" t="s">
        <v>16</v>
      </c>
      <c r="D209" s="11">
        <v>145900</v>
      </c>
      <c r="E209" s="11">
        <v>145900</v>
      </c>
      <c r="F209" s="11">
        <f>E209-D209</f>
        <v>0</v>
      </c>
      <c r="G209" s="11">
        <v>145900</v>
      </c>
      <c r="H209" s="11">
        <v>145900</v>
      </c>
      <c r="I209" s="11">
        <f>H209-G209</f>
        <v>0</v>
      </c>
      <c r="J209" s="11">
        <v>145900</v>
      </c>
      <c r="K209" s="11">
        <v>145900</v>
      </c>
      <c r="L209" s="11">
        <f>K209-J209</f>
        <v>0</v>
      </c>
    </row>
    <row r="210" spans="1:12" ht="22.5" x14ac:dyDescent="0.2">
      <c r="A210" s="9" t="s">
        <v>3</v>
      </c>
      <c r="B210" s="10" t="s">
        <v>158</v>
      </c>
      <c r="C210" s="3" t="s">
        <v>1</v>
      </c>
      <c r="D210" s="11">
        <v>1459100</v>
      </c>
      <c r="E210" s="11">
        <v>1459100</v>
      </c>
      <c r="F210" s="11">
        <f>E210-D210</f>
        <v>0</v>
      </c>
      <c r="G210" s="11">
        <v>1459100</v>
      </c>
      <c r="H210" s="11">
        <v>1459100</v>
      </c>
      <c r="I210" s="11">
        <f>H210-G210</f>
        <v>0</v>
      </c>
      <c r="J210" s="11">
        <v>1459100</v>
      </c>
      <c r="K210" s="11">
        <v>1459100</v>
      </c>
      <c r="L210" s="11">
        <f>K210-J210</f>
        <v>0</v>
      </c>
    </row>
    <row r="211" spans="1:12" ht="33.75" x14ac:dyDescent="0.2">
      <c r="A211" s="14" t="s">
        <v>341</v>
      </c>
      <c r="B211" s="15" t="s">
        <v>157</v>
      </c>
      <c r="C211" s="16" t="s">
        <v>0</v>
      </c>
      <c r="D211" s="17">
        <f t="shared" ref="D211" si="240">D220+D225+D231+D237+D243+D249+D212+D217+D228</f>
        <v>148806292.84999999</v>
      </c>
      <c r="E211" s="17">
        <f t="shared" ref="E211:L211" si="241">E220+E225+E231+E237+E243+E249+E212+E217+E228</f>
        <v>148917866.64999998</v>
      </c>
      <c r="F211" s="17">
        <f>F220+F225+F231+F237+F243+F249+F212+F217+F228</f>
        <v>111573.79999999702</v>
      </c>
      <c r="G211" s="17">
        <f t="shared" ref="G211" si="242">G220+G225+G231+G237+G243+G249+G212+G217+G228</f>
        <v>248551352.52000001</v>
      </c>
      <c r="H211" s="17">
        <f t="shared" si="241"/>
        <v>248551352.52000001</v>
      </c>
      <c r="I211" s="17">
        <f t="shared" si="241"/>
        <v>0</v>
      </c>
      <c r="J211" s="17">
        <f t="shared" ref="J211" si="243">J220+J225+J231+J237+J243+J249+J212+J217+J228</f>
        <v>163562650.06999999</v>
      </c>
      <c r="K211" s="17">
        <f t="shared" si="241"/>
        <v>163562650.06999999</v>
      </c>
      <c r="L211" s="17">
        <f t="shared" si="241"/>
        <v>0</v>
      </c>
    </row>
    <row r="212" spans="1:12" ht="22.5" x14ac:dyDescent="0.2">
      <c r="A212" s="22" t="s">
        <v>376</v>
      </c>
      <c r="B212" s="23" t="s">
        <v>156</v>
      </c>
      <c r="C212" s="24" t="s">
        <v>0</v>
      </c>
      <c r="D212" s="25">
        <f t="shared" ref="D212" si="244">D213+D215</f>
        <v>0</v>
      </c>
      <c r="E212" s="25">
        <f t="shared" ref="E212:L212" si="245">E213+E215</f>
        <v>0</v>
      </c>
      <c r="F212" s="25">
        <f t="shared" si="245"/>
        <v>0</v>
      </c>
      <c r="G212" s="25">
        <f t="shared" ref="G212" si="246">G213+G215</f>
        <v>0</v>
      </c>
      <c r="H212" s="25">
        <f t="shared" si="245"/>
        <v>0</v>
      </c>
      <c r="I212" s="25">
        <f t="shared" si="245"/>
        <v>0</v>
      </c>
      <c r="J212" s="25">
        <f t="shared" ref="J212" si="247">J213+J215</f>
        <v>0</v>
      </c>
      <c r="K212" s="25">
        <f t="shared" si="245"/>
        <v>0</v>
      </c>
      <c r="L212" s="25">
        <f t="shared" si="245"/>
        <v>0</v>
      </c>
    </row>
    <row r="213" spans="1:12" ht="22.5" x14ac:dyDescent="0.2">
      <c r="A213" s="6" t="s">
        <v>155</v>
      </c>
      <c r="B213" s="7" t="s">
        <v>154</v>
      </c>
      <c r="C213" s="2" t="s">
        <v>0</v>
      </c>
      <c r="D213" s="8">
        <f>D214</f>
        <v>0</v>
      </c>
      <c r="E213" s="8">
        <f>E214</f>
        <v>0</v>
      </c>
      <c r="F213" s="8">
        <f t="shared" ref="F213:L213" si="248">F214</f>
        <v>0</v>
      </c>
      <c r="G213" s="8">
        <f t="shared" si="248"/>
        <v>0</v>
      </c>
      <c r="H213" s="8">
        <f t="shared" si="248"/>
        <v>0</v>
      </c>
      <c r="I213" s="8">
        <f t="shared" si="248"/>
        <v>0</v>
      </c>
      <c r="J213" s="8">
        <f t="shared" si="248"/>
        <v>0</v>
      </c>
      <c r="K213" s="8">
        <f t="shared" si="248"/>
        <v>0</v>
      </c>
      <c r="L213" s="8">
        <f t="shared" si="248"/>
        <v>0</v>
      </c>
    </row>
    <row r="214" spans="1:12" ht="22.5" x14ac:dyDescent="0.2">
      <c r="A214" s="9" t="s">
        <v>143</v>
      </c>
      <c r="B214" s="10" t="s">
        <v>154</v>
      </c>
      <c r="C214" s="3" t="s">
        <v>141</v>
      </c>
      <c r="D214" s="11">
        <v>0</v>
      </c>
      <c r="E214" s="11">
        <v>0</v>
      </c>
      <c r="F214" s="11">
        <f>E214-D214</f>
        <v>0</v>
      </c>
      <c r="G214" s="11"/>
      <c r="H214" s="11"/>
      <c r="I214" s="11">
        <f>H214-G214</f>
        <v>0</v>
      </c>
      <c r="J214" s="11"/>
      <c r="K214" s="11"/>
      <c r="L214" s="11">
        <f>K214-J214</f>
        <v>0</v>
      </c>
    </row>
    <row r="215" spans="1:12" ht="45" x14ac:dyDescent="0.2">
      <c r="A215" s="6" t="s">
        <v>153</v>
      </c>
      <c r="B215" s="7" t="s">
        <v>152</v>
      </c>
      <c r="C215" s="2" t="s">
        <v>0</v>
      </c>
      <c r="D215" s="8"/>
      <c r="E215" s="8"/>
      <c r="F215" s="8">
        <f t="shared" ref="F215:L215" si="249">F216</f>
        <v>0</v>
      </c>
      <c r="G215" s="8">
        <f t="shared" si="249"/>
        <v>0</v>
      </c>
      <c r="H215" s="8">
        <f t="shared" si="249"/>
        <v>0</v>
      </c>
      <c r="I215" s="8">
        <f t="shared" si="249"/>
        <v>0</v>
      </c>
      <c r="J215" s="8">
        <f t="shared" si="249"/>
        <v>0</v>
      </c>
      <c r="K215" s="8">
        <f t="shared" si="249"/>
        <v>0</v>
      </c>
      <c r="L215" s="8">
        <f t="shared" si="249"/>
        <v>0</v>
      </c>
    </row>
    <row r="216" spans="1:12" ht="22.5" x14ac:dyDescent="0.2">
      <c r="A216" s="9" t="s">
        <v>143</v>
      </c>
      <c r="B216" s="10" t="s">
        <v>152</v>
      </c>
      <c r="C216" s="3" t="s">
        <v>141</v>
      </c>
      <c r="D216" s="11">
        <v>0</v>
      </c>
      <c r="E216" s="11">
        <v>0</v>
      </c>
      <c r="F216" s="11">
        <f>E216-D216</f>
        <v>0</v>
      </c>
      <c r="G216" s="11">
        <v>0</v>
      </c>
      <c r="H216" s="11">
        <v>0</v>
      </c>
      <c r="I216" s="11"/>
      <c r="J216" s="11">
        <v>0</v>
      </c>
      <c r="K216" s="11">
        <v>0</v>
      </c>
      <c r="L216" s="11">
        <f>K216-J216</f>
        <v>0</v>
      </c>
    </row>
    <row r="217" spans="1:12" ht="22.5" x14ac:dyDescent="0.2">
      <c r="A217" s="22" t="s">
        <v>377</v>
      </c>
      <c r="B217" s="23" t="s">
        <v>151</v>
      </c>
      <c r="C217" s="24" t="s">
        <v>0</v>
      </c>
      <c r="D217" s="25">
        <f t="shared" ref="D217:L218" si="250">D218</f>
        <v>0</v>
      </c>
      <c r="E217" s="25">
        <f t="shared" si="250"/>
        <v>0</v>
      </c>
      <c r="F217" s="25">
        <f t="shared" si="250"/>
        <v>0</v>
      </c>
      <c r="G217" s="25">
        <f t="shared" si="250"/>
        <v>0</v>
      </c>
      <c r="H217" s="25">
        <f t="shared" si="250"/>
        <v>0</v>
      </c>
      <c r="I217" s="25">
        <f t="shared" si="250"/>
        <v>0</v>
      </c>
      <c r="J217" s="25">
        <f t="shared" si="250"/>
        <v>0</v>
      </c>
      <c r="K217" s="25">
        <f t="shared" si="250"/>
        <v>0</v>
      </c>
      <c r="L217" s="25">
        <f t="shared" si="250"/>
        <v>0</v>
      </c>
    </row>
    <row r="218" spans="1:12" ht="33.75" x14ac:dyDescent="0.2">
      <c r="A218" s="6" t="s">
        <v>150</v>
      </c>
      <c r="B218" s="7" t="s">
        <v>149</v>
      </c>
      <c r="C218" s="2" t="s">
        <v>0</v>
      </c>
      <c r="D218" s="8">
        <f t="shared" si="250"/>
        <v>0</v>
      </c>
      <c r="E218" s="8">
        <f t="shared" si="250"/>
        <v>0</v>
      </c>
      <c r="F218" s="8">
        <f t="shared" si="250"/>
        <v>0</v>
      </c>
      <c r="G218" s="8">
        <f t="shared" si="250"/>
        <v>0</v>
      </c>
      <c r="H218" s="8">
        <f t="shared" si="250"/>
        <v>0</v>
      </c>
      <c r="I218" s="8">
        <f t="shared" si="250"/>
        <v>0</v>
      </c>
      <c r="J218" s="8">
        <f t="shared" si="250"/>
        <v>0</v>
      </c>
      <c r="K218" s="8">
        <f t="shared" si="250"/>
        <v>0</v>
      </c>
      <c r="L218" s="8">
        <f t="shared" si="250"/>
        <v>0</v>
      </c>
    </row>
    <row r="219" spans="1:12" ht="22.5" x14ac:dyDescent="0.2">
      <c r="A219" s="9" t="s">
        <v>143</v>
      </c>
      <c r="B219" s="10" t="s">
        <v>149</v>
      </c>
      <c r="C219" s="3" t="s">
        <v>141</v>
      </c>
      <c r="D219" s="11">
        <v>0</v>
      </c>
      <c r="E219" s="11">
        <v>0</v>
      </c>
      <c r="F219" s="11">
        <f>E219-D219</f>
        <v>0</v>
      </c>
      <c r="G219" s="11"/>
      <c r="H219" s="11"/>
      <c r="I219" s="11">
        <f>H219-G219</f>
        <v>0</v>
      </c>
      <c r="J219" s="11"/>
      <c r="K219" s="11"/>
      <c r="L219" s="11">
        <f>K219-J219</f>
        <v>0</v>
      </c>
    </row>
    <row r="220" spans="1:12" ht="45" x14ac:dyDescent="0.2">
      <c r="A220" s="22" t="s">
        <v>342</v>
      </c>
      <c r="B220" s="23" t="s">
        <v>156</v>
      </c>
      <c r="C220" s="24" t="s">
        <v>0</v>
      </c>
      <c r="D220" s="25">
        <f t="shared" ref="D220" si="251">D221+D223</f>
        <v>42980913</v>
      </c>
      <c r="E220" s="25">
        <f t="shared" ref="E220:L220" si="252">E221+E223</f>
        <v>42980913</v>
      </c>
      <c r="F220" s="25">
        <f t="shared" si="252"/>
        <v>0</v>
      </c>
      <c r="G220" s="25">
        <f t="shared" ref="G220" si="253">G221+G223</f>
        <v>196184240</v>
      </c>
      <c r="H220" s="25">
        <f t="shared" si="252"/>
        <v>196184240</v>
      </c>
      <c r="I220" s="25">
        <f t="shared" si="252"/>
        <v>0</v>
      </c>
      <c r="J220" s="25">
        <f t="shared" ref="J220" si="254">J221+J223</f>
        <v>108073260</v>
      </c>
      <c r="K220" s="25">
        <f t="shared" si="252"/>
        <v>108073260</v>
      </c>
      <c r="L220" s="25">
        <f t="shared" si="252"/>
        <v>0</v>
      </c>
    </row>
    <row r="221" spans="1:12" ht="22.5" x14ac:dyDescent="0.2">
      <c r="A221" s="6" t="s">
        <v>155</v>
      </c>
      <c r="B221" s="7" t="s">
        <v>154</v>
      </c>
      <c r="C221" s="2" t="s">
        <v>0</v>
      </c>
      <c r="D221" s="8">
        <f t="shared" ref="D221:E221" si="255">D222</f>
        <v>42980900</v>
      </c>
      <c r="E221" s="8">
        <f t="shared" si="255"/>
        <v>42980900</v>
      </c>
      <c r="F221" s="8">
        <f t="shared" ref="F221:L221" si="256">F222</f>
        <v>0</v>
      </c>
      <c r="G221" s="8">
        <f t="shared" si="256"/>
        <v>0</v>
      </c>
      <c r="H221" s="8">
        <f t="shared" si="256"/>
        <v>0</v>
      </c>
      <c r="I221" s="8">
        <f t="shared" si="256"/>
        <v>0</v>
      </c>
      <c r="J221" s="8">
        <f t="shared" si="256"/>
        <v>0</v>
      </c>
      <c r="K221" s="8">
        <f t="shared" si="256"/>
        <v>0</v>
      </c>
      <c r="L221" s="8">
        <f t="shared" si="256"/>
        <v>0</v>
      </c>
    </row>
    <row r="222" spans="1:12" ht="22.5" x14ac:dyDescent="0.2">
      <c r="A222" s="9" t="s">
        <v>143</v>
      </c>
      <c r="B222" s="10" t="s">
        <v>154</v>
      </c>
      <c r="C222" s="3" t="s">
        <v>141</v>
      </c>
      <c r="D222" s="11">
        <v>42980900</v>
      </c>
      <c r="E222" s="11">
        <v>42980900</v>
      </c>
      <c r="F222" s="11">
        <f>E222-D222</f>
        <v>0</v>
      </c>
      <c r="G222" s="11"/>
      <c r="H222" s="11"/>
      <c r="I222" s="11">
        <f>H222-G222</f>
        <v>0</v>
      </c>
      <c r="J222" s="11"/>
      <c r="K222" s="11"/>
      <c r="L222" s="11">
        <f>K222-J222</f>
        <v>0</v>
      </c>
    </row>
    <row r="223" spans="1:12" ht="45" x14ac:dyDescent="0.2">
      <c r="A223" s="6" t="s">
        <v>153</v>
      </c>
      <c r="B223" s="7" t="s">
        <v>152</v>
      </c>
      <c r="C223" s="2" t="s">
        <v>0</v>
      </c>
      <c r="D223" s="8">
        <f>D224</f>
        <v>13</v>
      </c>
      <c r="E223" s="8">
        <f>E224</f>
        <v>13</v>
      </c>
      <c r="F223" s="8">
        <f t="shared" ref="F223:L223" si="257">F224</f>
        <v>0</v>
      </c>
      <c r="G223" s="8">
        <f t="shared" si="257"/>
        <v>196184240</v>
      </c>
      <c r="H223" s="8">
        <f t="shared" si="257"/>
        <v>196184240</v>
      </c>
      <c r="I223" s="8">
        <f t="shared" si="257"/>
        <v>0</v>
      </c>
      <c r="J223" s="8">
        <f t="shared" si="257"/>
        <v>108073260</v>
      </c>
      <c r="K223" s="8">
        <f t="shared" si="257"/>
        <v>108073260</v>
      </c>
      <c r="L223" s="8">
        <f t="shared" si="257"/>
        <v>0</v>
      </c>
    </row>
    <row r="224" spans="1:12" ht="22.5" x14ac:dyDescent="0.2">
      <c r="A224" s="9" t="s">
        <v>143</v>
      </c>
      <c r="B224" s="10" t="s">
        <v>152</v>
      </c>
      <c r="C224" s="3" t="s">
        <v>141</v>
      </c>
      <c r="D224" s="11">
        <v>13</v>
      </c>
      <c r="E224" s="11">
        <v>13</v>
      </c>
      <c r="F224" s="11">
        <f>E224-D224</f>
        <v>0</v>
      </c>
      <c r="G224" s="11">
        <v>196184240</v>
      </c>
      <c r="H224" s="11">
        <v>196184240</v>
      </c>
      <c r="I224" s="11">
        <f>H224-G224</f>
        <v>0</v>
      </c>
      <c r="J224" s="11">
        <v>108073260</v>
      </c>
      <c r="K224" s="11">
        <v>108073260</v>
      </c>
      <c r="L224" s="11">
        <f>K224-J224</f>
        <v>0</v>
      </c>
    </row>
    <row r="225" spans="1:12" ht="45" x14ac:dyDescent="0.2">
      <c r="A225" s="22" t="s">
        <v>339</v>
      </c>
      <c r="B225" s="23" t="s">
        <v>151</v>
      </c>
      <c r="C225" s="24" t="s">
        <v>0</v>
      </c>
      <c r="D225" s="25">
        <f t="shared" ref="D225:L226" si="258">D226</f>
        <v>2000000</v>
      </c>
      <c r="E225" s="25">
        <f t="shared" si="258"/>
        <v>2000000</v>
      </c>
      <c r="F225" s="25">
        <f t="shared" si="258"/>
        <v>0</v>
      </c>
      <c r="G225" s="25">
        <f t="shared" si="258"/>
        <v>0</v>
      </c>
      <c r="H225" s="25">
        <f t="shared" si="258"/>
        <v>0</v>
      </c>
      <c r="I225" s="25">
        <f t="shared" si="258"/>
        <v>0</v>
      </c>
      <c r="J225" s="25">
        <f t="shared" si="258"/>
        <v>0</v>
      </c>
      <c r="K225" s="25">
        <f t="shared" si="258"/>
        <v>0</v>
      </c>
      <c r="L225" s="25">
        <f t="shared" si="258"/>
        <v>0</v>
      </c>
    </row>
    <row r="226" spans="1:12" ht="33.75" x14ac:dyDescent="0.2">
      <c r="A226" s="6" t="s">
        <v>150</v>
      </c>
      <c r="B226" s="7" t="s">
        <v>149</v>
      </c>
      <c r="C226" s="2" t="s">
        <v>0</v>
      </c>
      <c r="D226" s="59">
        <f>D227</f>
        <v>2000000</v>
      </c>
      <c r="E226" s="59">
        <f>E227</f>
        <v>2000000</v>
      </c>
      <c r="F226" s="8">
        <f t="shared" si="258"/>
        <v>0</v>
      </c>
      <c r="G226" s="8">
        <f t="shared" si="258"/>
        <v>0</v>
      </c>
      <c r="H226" s="8">
        <f t="shared" si="258"/>
        <v>0</v>
      </c>
      <c r="I226" s="8">
        <f t="shared" si="258"/>
        <v>0</v>
      </c>
      <c r="J226" s="8">
        <f t="shared" si="258"/>
        <v>0</v>
      </c>
      <c r="K226" s="8">
        <f t="shared" si="258"/>
        <v>0</v>
      </c>
      <c r="L226" s="8">
        <f t="shared" si="258"/>
        <v>0</v>
      </c>
    </row>
    <row r="227" spans="1:12" ht="22.5" x14ac:dyDescent="0.2">
      <c r="A227" s="9" t="s">
        <v>143</v>
      </c>
      <c r="B227" s="10" t="s">
        <v>149</v>
      </c>
      <c r="C227" s="3" t="s">
        <v>141</v>
      </c>
      <c r="D227" s="43">
        <v>2000000</v>
      </c>
      <c r="E227" s="43">
        <v>2000000</v>
      </c>
      <c r="F227" s="11">
        <f>E227-D227</f>
        <v>0</v>
      </c>
      <c r="G227" s="11"/>
      <c r="H227" s="11"/>
      <c r="I227" s="11">
        <f>H227-G227</f>
        <v>0</v>
      </c>
      <c r="J227" s="11"/>
      <c r="K227" s="11"/>
      <c r="L227" s="11">
        <f>K227-J227</f>
        <v>0</v>
      </c>
    </row>
    <row r="228" spans="1:12" ht="22.5" x14ac:dyDescent="0.2">
      <c r="A228" s="18" t="s">
        <v>389</v>
      </c>
      <c r="B228" s="60">
        <v>1660100000</v>
      </c>
      <c r="C228" s="61">
        <v>0</v>
      </c>
      <c r="D228" s="21">
        <f t="shared" ref="D228:K228" si="259">D229</f>
        <v>1598000</v>
      </c>
      <c r="E228" s="21">
        <f t="shared" si="259"/>
        <v>1598000</v>
      </c>
      <c r="F228" s="62">
        <f t="shared" ref="F228:F230" si="260">E228-D228</f>
        <v>0</v>
      </c>
      <c r="G228" s="21">
        <f t="shared" si="259"/>
        <v>0</v>
      </c>
      <c r="H228" s="21">
        <f t="shared" si="259"/>
        <v>0</v>
      </c>
      <c r="I228" s="62">
        <f t="shared" ref="I228:I230" si="261">H228-G228</f>
        <v>0</v>
      </c>
      <c r="J228" s="21">
        <f t="shared" si="259"/>
        <v>0</v>
      </c>
      <c r="K228" s="21">
        <f t="shared" si="259"/>
        <v>0</v>
      </c>
      <c r="L228" s="62">
        <f t="shared" ref="L228:L230" si="262">K228-J228</f>
        <v>0</v>
      </c>
    </row>
    <row r="229" spans="1:12" ht="22.5" x14ac:dyDescent="0.2">
      <c r="A229" s="9" t="s">
        <v>390</v>
      </c>
      <c r="B229" s="49">
        <v>1660102401</v>
      </c>
      <c r="C229" s="38">
        <v>0</v>
      </c>
      <c r="D229" s="43">
        <f t="shared" ref="D229:K229" si="263">D230</f>
        <v>1598000</v>
      </c>
      <c r="E229" s="43">
        <f t="shared" si="263"/>
        <v>1598000</v>
      </c>
      <c r="F229" s="11">
        <f t="shared" si="260"/>
        <v>0</v>
      </c>
      <c r="G229" s="43">
        <f t="shared" si="263"/>
        <v>0</v>
      </c>
      <c r="H229" s="43">
        <f t="shared" si="263"/>
        <v>0</v>
      </c>
      <c r="I229" s="11">
        <f t="shared" si="261"/>
        <v>0</v>
      </c>
      <c r="J229" s="43">
        <f t="shared" si="263"/>
        <v>0</v>
      </c>
      <c r="K229" s="43">
        <f t="shared" si="263"/>
        <v>0</v>
      </c>
      <c r="L229" s="11">
        <f t="shared" si="262"/>
        <v>0</v>
      </c>
    </row>
    <row r="230" spans="1:12" ht="22.5" x14ac:dyDescent="0.2">
      <c r="A230" s="9" t="s">
        <v>3</v>
      </c>
      <c r="B230" s="49">
        <v>1660102401</v>
      </c>
      <c r="C230" s="38">
        <v>200</v>
      </c>
      <c r="D230" s="43">
        <v>1598000</v>
      </c>
      <c r="E230" s="43">
        <v>1598000</v>
      </c>
      <c r="F230" s="11">
        <f t="shared" si="260"/>
        <v>0</v>
      </c>
      <c r="G230" s="11"/>
      <c r="H230" s="11"/>
      <c r="I230" s="11">
        <f t="shared" si="261"/>
        <v>0</v>
      </c>
      <c r="J230" s="11"/>
      <c r="K230" s="11"/>
      <c r="L230" s="11">
        <f t="shared" si="262"/>
        <v>0</v>
      </c>
    </row>
    <row r="231" spans="1:12" ht="22.5" x14ac:dyDescent="0.2">
      <c r="A231" s="18" t="s">
        <v>148</v>
      </c>
      <c r="B231" s="19" t="s">
        <v>147</v>
      </c>
      <c r="C231" s="20" t="s">
        <v>0</v>
      </c>
      <c r="D231" s="21">
        <f t="shared" ref="D231" si="264">D232+D235</f>
        <v>76293018.430000007</v>
      </c>
      <c r="E231" s="21">
        <f t="shared" ref="E231:L231" si="265">E232+E235</f>
        <v>76330592.230000004</v>
      </c>
      <c r="F231" s="21">
        <f t="shared" si="265"/>
        <v>37573.79999999702</v>
      </c>
      <c r="G231" s="21">
        <f t="shared" ref="G231" si="266">G232+G235</f>
        <v>43169728.520000003</v>
      </c>
      <c r="H231" s="21">
        <f t="shared" si="265"/>
        <v>43169728.520000003</v>
      </c>
      <c r="I231" s="21">
        <f t="shared" si="265"/>
        <v>0</v>
      </c>
      <c r="J231" s="21">
        <f t="shared" ref="J231" si="267">J232+J235</f>
        <v>46180006.07</v>
      </c>
      <c r="K231" s="21">
        <f t="shared" si="265"/>
        <v>46180006.07</v>
      </c>
      <c r="L231" s="21">
        <f t="shared" si="265"/>
        <v>0</v>
      </c>
    </row>
    <row r="232" spans="1:12" x14ac:dyDescent="0.2">
      <c r="A232" s="6" t="s">
        <v>146</v>
      </c>
      <c r="B232" s="7" t="s">
        <v>145</v>
      </c>
      <c r="C232" s="2" t="s">
        <v>0</v>
      </c>
      <c r="D232" s="8">
        <f t="shared" ref="D232" si="268">D233+D234</f>
        <v>8509916.3399999999</v>
      </c>
      <c r="E232" s="8">
        <f t="shared" ref="E232:L232" si="269">E233+E234</f>
        <v>8509916.3399999999</v>
      </c>
      <c r="F232" s="8">
        <f t="shared" si="269"/>
        <v>0</v>
      </c>
      <c r="G232" s="8">
        <f t="shared" ref="G232" si="270">G233+G234</f>
        <v>7717790</v>
      </c>
      <c r="H232" s="8">
        <f t="shared" si="269"/>
        <v>7717790</v>
      </c>
      <c r="I232" s="8">
        <f t="shared" si="269"/>
        <v>0</v>
      </c>
      <c r="J232" s="8">
        <f t="shared" ref="J232" si="271">J233+J234</f>
        <v>8114100</v>
      </c>
      <c r="K232" s="8">
        <f t="shared" si="269"/>
        <v>8114100</v>
      </c>
      <c r="L232" s="8">
        <f t="shared" si="269"/>
        <v>0</v>
      </c>
    </row>
    <row r="233" spans="1:12" ht="22.5" x14ac:dyDescent="0.2">
      <c r="A233" s="9" t="s">
        <v>3</v>
      </c>
      <c r="B233" s="10" t="s">
        <v>145</v>
      </c>
      <c r="C233" s="3" t="s">
        <v>1</v>
      </c>
      <c r="D233" s="11">
        <v>8402740.9800000004</v>
      </c>
      <c r="E233" s="11">
        <v>8402740.9800000004</v>
      </c>
      <c r="F233" s="11">
        <f>E233-D233</f>
        <v>0</v>
      </c>
      <c r="G233" s="11">
        <v>7717790</v>
      </c>
      <c r="H233" s="11">
        <v>7717790</v>
      </c>
      <c r="I233" s="11">
        <f>H233-G233</f>
        <v>0</v>
      </c>
      <c r="J233" s="11">
        <v>8114100</v>
      </c>
      <c r="K233" s="11">
        <v>8114100</v>
      </c>
      <c r="L233" s="11">
        <f>K233-J233</f>
        <v>0</v>
      </c>
    </row>
    <row r="234" spans="1:12" ht="22.5" x14ac:dyDescent="0.2">
      <c r="A234" s="9" t="s">
        <v>143</v>
      </c>
      <c r="B234" s="10" t="s">
        <v>145</v>
      </c>
      <c r="C234" s="38">
        <v>400</v>
      </c>
      <c r="D234" s="11">
        <v>107175.36</v>
      </c>
      <c r="E234" s="11">
        <v>107175.36</v>
      </c>
      <c r="F234" s="11">
        <f>E234-D234</f>
        <v>0</v>
      </c>
      <c r="G234" s="11"/>
      <c r="H234" s="11"/>
      <c r="I234" s="11">
        <f>H234-G234</f>
        <v>0</v>
      </c>
      <c r="J234" s="11"/>
      <c r="K234" s="11"/>
      <c r="L234" s="11">
        <f>K234-J234</f>
        <v>0</v>
      </c>
    </row>
    <row r="235" spans="1:12" ht="22.5" x14ac:dyDescent="0.2">
      <c r="A235" s="6" t="s">
        <v>144</v>
      </c>
      <c r="B235" s="7" t="s">
        <v>142</v>
      </c>
      <c r="C235" s="2" t="s">
        <v>0</v>
      </c>
      <c r="D235" s="8">
        <f t="shared" ref="D235:L235" si="272">D236</f>
        <v>67783102.090000004</v>
      </c>
      <c r="E235" s="8">
        <f t="shared" si="272"/>
        <v>67820675.890000001</v>
      </c>
      <c r="F235" s="8">
        <f t="shared" si="272"/>
        <v>37573.79999999702</v>
      </c>
      <c r="G235" s="8">
        <f t="shared" si="272"/>
        <v>35451938.520000003</v>
      </c>
      <c r="H235" s="8">
        <f t="shared" si="272"/>
        <v>35451938.520000003</v>
      </c>
      <c r="I235" s="8">
        <f t="shared" si="272"/>
        <v>0</v>
      </c>
      <c r="J235" s="8">
        <f t="shared" si="272"/>
        <v>38065906.07</v>
      </c>
      <c r="K235" s="8">
        <f t="shared" si="272"/>
        <v>38065906.07</v>
      </c>
      <c r="L235" s="8">
        <f t="shared" si="272"/>
        <v>0</v>
      </c>
    </row>
    <row r="236" spans="1:12" ht="22.5" x14ac:dyDescent="0.2">
      <c r="A236" s="9" t="s">
        <v>143</v>
      </c>
      <c r="B236" s="10" t="s">
        <v>142</v>
      </c>
      <c r="C236" s="3" t="s">
        <v>141</v>
      </c>
      <c r="D236" s="11">
        <v>67783102.090000004</v>
      </c>
      <c r="E236" s="11">
        <f>67783102.09+37573.8</f>
        <v>67820675.890000001</v>
      </c>
      <c r="F236" s="11">
        <f>E236-D236</f>
        <v>37573.79999999702</v>
      </c>
      <c r="G236" s="11">
        <v>35451938.520000003</v>
      </c>
      <c r="H236" s="11">
        <v>35451938.520000003</v>
      </c>
      <c r="I236" s="11">
        <f>H236-G236</f>
        <v>0</v>
      </c>
      <c r="J236" s="11">
        <v>38065906.07</v>
      </c>
      <c r="K236" s="11">
        <v>38065906.07</v>
      </c>
      <c r="L236" s="11">
        <f>K236-J236</f>
        <v>0</v>
      </c>
    </row>
    <row r="237" spans="1:12" ht="22.5" x14ac:dyDescent="0.2">
      <c r="A237" s="18" t="s">
        <v>140</v>
      </c>
      <c r="B237" s="19" t="s">
        <v>139</v>
      </c>
      <c r="C237" s="20" t="s">
        <v>0</v>
      </c>
      <c r="D237" s="21">
        <f t="shared" ref="D237" si="273">D238+D241</f>
        <v>19982739.780000001</v>
      </c>
      <c r="E237" s="21">
        <f t="shared" ref="E237:L237" si="274">E238+E241</f>
        <v>20056739.780000001</v>
      </c>
      <c r="F237" s="21">
        <f t="shared" si="274"/>
        <v>74000</v>
      </c>
      <c r="G237" s="21">
        <f t="shared" ref="G237" si="275">G238+G241</f>
        <v>2815500</v>
      </c>
      <c r="H237" s="21">
        <f t="shared" si="274"/>
        <v>2815500</v>
      </c>
      <c r="I237" s="21">
        <f t="shared" si="274"/>
        <v>0</v>
      </c>
      <c r="J237" s="21">
        <f t="shared" ref="J237" si="276">J238+J241</f>
        <v>2927500</v>
      </c>
      <c r="K237" s="21">
        <f t="shared" si="274"/>
        <v>2927500</v>
      </c>
      <c r="L237" s="21">
        <f t="shared" si="274"/>
        <v>0</v>
      </c>
    </row>
    <row r="238" spans="1:12" ht="67.5" x14ac:dyDescent="0.2">
      <c r="A238" s="6" t="s">
        <v>138</v>
      </c>
      <c r="B238" s="7" t="s">
        <v>137</v>
      </c>
      <c r="C238" s="2" t="s">
        <v>0</v>
      </c>
      <c r="D238" s="8">
        <f t="shared" ref="D238" si="277">D239+D240</f>
        <v>15992232.779999999</v>
      </c>
      <c r="E238" s="8">
        <f t="shared" ref="E238:L238" si="278">E239+E240</f>
        <v>15992232.779999999</v>
      </c>
      <c r="F238" s="8">
        <f t="shared" si="278"/>
        <v>0</v>
      </c>
      <c r="G238" s="8">
        <f t="shared" ref="G238" si="279">G239+G240</f>
        <v>2815500</v>
      </c>
      <c r="H238" s="8">
        <f t="shared" si="278"/>
        <v>2815500</v>
      </c>
      <c r="I238" s="8">
        <f t="shared" si="278"/>
        <v>0</v>
      </c>
      <c r="J238" s="8">
        <f t="shared" ref="J238" si="280">J239+J240</f>
        <v>2927500</v>
      </c>
      <c r="K238" s="8">
        <f t="shared" si="278"/>
        <v>2927500</v>
      </c>
      <c r="L238" s="8">
        <f t="shared" si="278"/>
        <v>0</v>
      </c>
    </row>
    <row r="239" spans="1:12" ht="22.5" x14ac:dyDescent="0.2">
      <c r="A239" s="9" t="s">
        <v>3</v>
      </c>
      <c r="B239" s="10" t="s">
        <v>137</v>
      </c>
      <c r="C239" s="3" t="s">
        <v>1</v>
      </c>
      <c r="D239" s="11">
        <v>2200002.7799999998</v>
      </c>
      <c r="E239" s="11">
        <v>2200002.7799999998</v>
      </c>
      <c r="F239" s="11">
        <f>E239-D239</f>
        <v>0</v>
      </c>
      <c r="G239" s="11">
        <v>0</v>
      </c>
      <c r="H239" s="11">
        <v>0</v>
      </c>
      <c r="I239" s="11">
        <f>H239-G239</f>
        <v>0</v>
      </c>
      <c r="J239" s="11">
        <v>0</v>
      </c>
      <c r="K239" s="11">
        <v>2927500</v>
      </c>
      <c r="L239" s="11">
        <f>K239-J239</f>
        <v>2927500</v>
      </c>
    </row>
    <row r="240" spans="1:12" x14ac:dyDescent="0.2">
      <c r="A240" s="9" t="s">
        <v>85</v>
      </c>
      <c r="B240" s="10" t="s">
        <v>137</v>
      </c>
      <c r="C240" s="38">
        <v>500</v>
      </c>
      <c r="D240" s="11">
        <v>13792230</v>
      </c>
      <c r="E240" s="11">
        <v>13792230</v>
      </c>
      <c r="F240" s="11">
        <f t="shared" ref="F240:F242" si="281">E240-D240</f>
        <v>0</v>
      </c>
      <c r="G240" s="11">
        <v>2815500</v>
      </c>
      <c r="H240" s="11">
        <v>2815500</v>
      </c>
      <c r="I240" s="11">
        <f t="shared" ref="I240:I242" si="282">H240-G240</f>
        <v>0</v>
      </c>
      <c r="J240" s="11">
        <v>2927500</v>
      </c>
      <c r="K240" s="11">
        <v>0</v>
      </c>
      <c r="L240" s="11">
        <f t="shared" ref="L240:L242" si="283">K240-J240</f>
        <v>-2927500</v>
      </c>
    </row>
    <row r="241" spans="1:12" ht="22.5" x14ac:dyDescent="0.2">
      <c r="A241" s="9" t="s">
        <v>369</v>
      </c>
      <c r="B241" s="49">
        <v>1660302602</v>
      </c>
      <c r="C241" s="38">
        <v>0</v>
      </c>
      <c r="D241" s="11">
        <f t="shared" ref="D241:L241" si="284">D242</f>
        <v>3990507</v>
      </c>
      <c r="E241" s="11">
        <f t="shared" si="284"/>
        <v>4064507</v>
      </c>
      <c r="F241" s="11">
        <f t="shared" si="284"/>
        <v>74000</v>
      </c>
      <c r="G241" s="11">
        <f t="shared" si="284"/>
        <v>0</v>
      </c>
      <c r="H241" s="11">
        <f t="shared" si="284"/>
        <v>0</v>
      </c>
      <c r="I241" s="11">
        <f t="shared" si="284"/>
        <v>0</v>
      </c>
      <c r="J241" s="11">
        <f t="shared" si="284"/>
        <v>0</v>
      </c>
      <c r="K241" s="11">
        <f t="shared" si="284"/>
        <v>0</v>
      </c>
      <c r="L241" s="11">
        <f t="shared" si="284"/>
        <v>0</v>
      </c>
    </row>
    <row r="242" spans="1:12" ht="22.5" x14ac:dyDescent="0.2">
      <c r="A242" s="9" t="s">
        <v>3</v>
      </c>
      <c r="B242" s="49">
        <v>1660302602</v>
      </c>
      <c r="C242" s="38">
        <v>200</v>
      </c>
      <c r="D242" s="11">
        <v>3990507</v>
      </c>
      <c r="E242" s="11">
        <f>3990507+74000</f>
        <v>4064507</v>
      </c>
      <c r="F242" s="11">
        <f t="shared" si="281"/>
        <v>74000</v>
      </c>
      <c r="G242" s="11"/>
      <c r="H242" s="11"/>
      <c r="I242" s="11">
        <f t="shared" si="282"/>
        <v>0</v>
      </c>
      <c r="J242" s="11"/>
      <c r="K242" s="11"/>
      <c r="L242" s="11">
        <f t="shared" si="283"/>
        <v>0</v>
      </c>
    </row>
    <row r="243" spans="1:12" ht="33.75" x14ac:dyDescent="0.2">
      <c r="A243" s="18" t="s">
        <v>136</v>
      </c>
      <c r="B243" s="19" t="s">
        <v>135</v>
      </c>
      <c r="C243" s="20" t="s">
        <v>0</v>
      </c>
      <c r="D243" s="21">
        <f t="shared" ref="D243" si="285">D244+D246</f>
        <v>1209600</v>
      </c>
      <c r="E243" s="21">
        <f t="shared" ref="E243:L243" si="286">E244+E246</f>
        <v>1209600</v>
      </c>
      <c r="F243" s="21">
        <f t="shared" si="286"/>
        <v>0</v>
      </c>
      <c r="G243" s="21">
        <f t="shared" ref="G243" si="287">G244+G246</f>
        <v>1200000</v>
      </c>
      <c r="H243" s="21">
        <f t="shared" si="286"/>
        <v>1200000</v>
      </c>
      <c r="I243" s="21">
        <f t="shared" si="286"/>
        <v>0</v>
      </c>
      <c r="J243" s="21">
        <f t="shared" ref="J243" si="288">J244+J246</f>
        <v>1200000</v>
      </c>
      <c r="K243" s="21">
        <f t="shared" si="286"/>
        <v>1200000</v>
      </c>
      <c r="L243" s="21">
        <f t="shared" si="286"/>
        <v>0</v>
      </c>
    </row>
    <row r="244" spans="1:12" ht="22.5" x14ac:dyDescent="0.2">
      <c r="A244" s="6" t="s">
        <v>134</v>
      </c>
      <c r="B244" s="7" t="s">
        <v>133</v>
      </c>
      <c r="C244" s="2" t="s">
        <v>0</v>
      </c>
      <c r="D244" s="8">
        <f t="shared" ref="D244:L244" si="289">D245</f>
        <v>209600</v>
      </c>
      <c r="E244" s="8">
        <f t="shared" si="289"/>
        <v>209600</v>
      </c>
      <c r="F244" s="8">
        <f t="shared" si="289"/>
        <v>0</v>
      </c>
      <c r="G244" s="8">
        <f t="shared" si="289"/>
        <v>200000</v>
      </c>
      <c r="H244" s="8">
        <f t="shared" si="289"/>
        <v>200000</v>
      </c>
      <c r="I244" s="8">
        <f t="shared" si="289"/>
        <v>0</v>
      </c>
      <c r="J244" s="8">
        <f t="shared" si="289"/>
        <v>200000</v>
      </c>
      <c r="K244" s="8">
        <f t="shared" si="289"/>
        <v>200000</v>
      </c>
      <c r="L244" s="8">
        <f t="shared" si="289"/>
        <v>0</v>
      </c>
    </row>
    <row r="245" spans="1:12" ht="22.5" x14ac:dyDescent="0.2">
      <c r="A245" s="9" t="s">
        <v>56</v>
      </c>
      <c r="B245" s="10" t="s">
        <v>133</v>
      </c>
      <c r="C245" s="3" t="s">
        <v>54</v>
      </c>
      <c r="D245" s="11">
        <v>209600</v>
      </c>
      <c r="E245" s="11">
        <v>209600</v>
      </c>
      <c r="F245" s="11">
        <f>E245-D245</f>
        <v>0</v>
      </c>
      <c r="G245" s="11">
        <v>200000</v>
      </c>
      <c r="H245" s="11">
        <v>200000</v>
      </c>
      <c r="I245" s="11">
        <f>H245-G245</f>
        <v>0</v>
      </c>
      <c r="J245" s="11">
        <v>200000</v>
      </c>
      <c r="K245" s="11">
        <v>200000</v>
      </c>
      <c r="L245" s="11">
        <f>K245-J245</f>
        <v>0</v>
      </c>
    </row>
    <row r="246" spans="1:12" ht="22.5" x14ac:dyDescent="0.2">
      <c r="A246" s="6" t="s">
        <v>132</v>
      </c>
      <c r="B246" s="7" t="s">
        <v>131</v>
      </c>
      <c r="C246" s="2" t="s">
        <v>0</v>
      </c>
      <c r="D246" s="8">
        <f t="shared" ref="D246" si="290">D247+D248</f>
        <v>1000000</v>
      </c>
      <c r="E246" s="8">
        <f t="shared" ref="E246:L246" si="291">E247+E248</f>
        <v>1000000</v>
      </c>
      <c r="F246" s="8">
        <f t="shared" si="291"/>
        <v>0</v>
      </c>
      <c r="G246" s="8">
        <f t="shared" ref="G246" si="292">G247+G248</f>
        <v>1000000</v>
      </c>
      <c r="H246" s="8">
        <f t="shared" si="291"/>
        <v>1000000</v>
      </c>
      <c r="I246" s="8">
        <f t="shared" si="291"/>
        <v>0</v>
      </c>
      <c r="J246" s="8">
        <f t="shared" ref="J246" si="293">J247+J248</f>
        <v>1000000</v>
      </c>
      <c r="K246" s="8">
        <f t="shared" si="291"/>
        <v>1000000</v>
      </c>
      <c r="L246" s="8">
        <f t="shared" si="291"/>
        <v>0</v>
      </c>
    </row>
    <row r="247" spans="1:12" ht="22.5" x14ac:dyDescent="0.2">
      <c r="A247" s="9" t="s">
        <v>3</v>
      </c>
      <c r="B247" s="10" t="s">
        <v>131</v>
      </c>
      <c r="C247" s="3" t="s">
        <v>1</v>
      </c>
      <c r="D247" s="11">
        <v>907880.38</v>
      </c>
      <c r="E247" s="11">
        <v>907880.38</v>
      </c>
      <c r="F247" s="11">
        <f>E247-D247</f>
        <v>0</v>
      </c>
      <c r="G247" s="11">
        <v>1000000</v>
      </c>
      <c r="H247" s="11">
        <v>1000000</v>
      </c>
      <c r="I247" s="11">
        <f>H247-G247</f>
        <v>0</v>
      </c>
      <c r="J247" s="11">
        <v>1000000</v>
      </c>
      <c r="K247" s="11">
        <v>1000000</v>
      </c>
      <c r="L247" s="11">
        <f>K247-J247</f>
        <v>0</v>
      </c>
    </row>
    <row r="248" spans="1:12" x14ac:dyDescent="0.2">
      <c r="A248" s="9" t="s">
        <v>85</v>
      </c>
      <c r="B248" s="10" t="s">
        <v>131</v>
      </c>
      <c r="C248" s="38">
        <v>500</v>
      </c>
      <c r="D248" s="11">
        <v>92119.62</v>
      </c>
      <c r="E248" s="11">
        <v>92119.62</v>
      </c>
      <c r="F248" s="11">
        <f>E248-D248</f>
        <v>0</v>
      </c>
      <c r="G248" s="11"/>
      <c r="H248" s="11"/>
      <c r="I248" s="11">
        <f>H248-G248</f>
        <v>0</v>
      </c>
      <c r="J248" s="11"/>
      <c r="K248" s="11"/>
      <c r="L248" s="11">
        <f>K248-J248</f>
        <v>0</v>
      </c>
    </row>
    <row r="249" spans="1:12" ht="22.5" x14ac:dyDescent="0.2">
      <c r="A249" s="18" t="s">
        <v>130</v>
      </c>
      <c r="B249" s="19" t="s">
        <v>129</v>
      </c>
      <c r="C249" s="20" t="s">
        <v>0</v>
      </c>
      <c r="D249" s="21">
        <f t="shared" ref="D249" si="294">D250+D252</f>
        <v>4742021.6399999997</v>
      </c>
      <c r="E249" s="21">
        <f t="shared" ref="E249:L249" si="295">E250+E252</f>
        <v>4742021.6399999997</v>
      </c>
      <c r="F249" s="21">
        <f t="shared" si="295"/>
        <v>0</v>
      </c>
      <c r="G249" s="21">
        <f t="shared" ref="G249" si="296">G250+G252</f>
        <v>5181884</v>
      </c>
      <c r="H249" s="21">
        <f t="shared" si="295"/>
        <v>5181884</v>
      </c>
      <c r="I249" s="21">
        <f t="shared" si="295"/>
        <v>0</v>
      </c>
      <c r="J249" s="21">
        <f t="shared" ref="J249" si="297">J250+J252</f>
        <v>5181884</v>
      </c>
      <c r="K249" s="21">
        <f t="shared" si="295"/>
        <v>5181884</v>
      </c>
      <c r="L249" s="21">
        <f t="shared" si="295"/>
        <v>0</v>
      </c>
    </row>
    <row r="250" spans="1:12" ht="33.75" x14ac:dyDescent="0.2">
      <c r="A250" s="6" t="s">
        <v>128</v>
      </c>
      <c r="B250" s="7" t="s">
        <v>127</v>
      </c>
      <c r="C250" s="2" t="s">
        <v>0</v>
      </c>
      <c r="D250" s="8">
        <f t="shared" ref="D250:L250" si="298">D251</f>
        <v>815837.64</v>
      </c>
      <c r="E250" s="8">
        <f t="shared" si="298"/>
        <v>815837.64</v>
      </c>
      <c r="F250" s="8">
        <f t="shared" si="298"/>
        <v>0</v>
      </c>
      <c r="G250" s="8">
        <f t="shared" si="298"/>
        <v>1255700</v>
      </c>
      <c r="H250" s="8">
        <f t="shared" si="298"/>
        <v>1255700</v>
      </c>
      <c r="I250" s="8">
        <f t="shared" si="298"/>
        <v>0</v>
      </c>
      <c r="J250" s="8">
        <f t="shared" si="298"/>
        <v>1255700</v>
      </c>
      <c r="K250" s="8">
        <f t="shared" si="298"/>
        <v>1255700</v>
      </c>
      <c r="L250" s="8">
        <f t="shared" si="298"/>
        <v>0</v>
      </c>
    </row>
    <row r="251" spans="1:12" x14ac:dyDescent="0.2">
      <c r="A251" s="9" t="s">
        <v>23</v>
      </c>
      <c r="B251" s="10" t="s">
        <v>127</v>
      </c>
      <c r="C251" s="3" t="s">
        <v>21</v>
      </c>
      <c r="D251" s="11">
        <v>815837.64</v>
      </c>
      <c r="E251" s="11">
        <v>815837.64</v>
      </c>
      <c r="F251" s="11">
        <f>E251-D251</f>
        <v>0</v>
      </c>
      <c r="G251" s="11">
        <v>1255700</v>
      </c>
      <c r="H251" s="11">
        <v>1255700</v>
      </c>
      <c r="I251" s="11">
        <f>H251-G251</f>
        <v>0</v>
      </c>
      <c r="J251" s="11">
        <v>1255700</v>
      </c>
      <c r="K251" s="11">
        <v>1255700</v>
      </c>
      <c r="L251" s="11">
        <f>K251-J251</f>
        <v>0</v>
      </c>
    </row>
    <row r="252" spans="1:12" ht="22.5" x14ac:dyDescent="0.2">
      <c r="A252" s="6" t="s">
        <v>126</v>
      </c>
      <c r="B252" s="7" t="s">
        <v>125</v>
      </c>
      <c r="C252" s="2" t="s">
        <v>0</v>
      </c>
      <c r="D252" s="8">
        <f t="shared" ref="D252:L252" si="299">D253</f>
        <v>3926184</v>
      </c>
      <c r="E252" s="8">
        <f t="shared" si="299"/>
        <v>3926184</v>
      </c>
      <c r="F252" s="8">
        <f t="shared" si="299"/>
        <v>0</v>
      </c>
      <c r="G252" s="8">
        <f t="shared" si="299"/>
        <v>3926184</v>
      </c>
      <c r="H252" s="8">
        <f t="shared" si="299"/>
        <v>3926184</v>
      </c>
      <c r="I252" s="8">
        <f t="shared" si="299"/>
        <v>0</v>
      </c>
      <c r="J252" s="8">
        <f t="shared" si="299"/>
        <v>3926184</v>
      </c>
      <c r="K252" s="8">
        <f t="shared" si="299"/>
        <v>3926184</v>
      </c>
      <c r="L252" s="8">
        <f t="shared" si="299"/>
        <v>0</v>
      </c>
    </row>
    <row r="253" spans="1:12" ht="22.5" x14ac:dyDescent="0.2">
      <c r="A253" s="9" t="s">
        <v>3</v>
      </c>
      <c r="B253" s="10" t="s">
        <v>125</v>
      </c>
      <c r="C253" s="3" t="s">
        <v>1</v>
      </c>
      <c r="D253" s="11">
        <v>3926184</v>
      </c>
      <c r="E253" s="11">
        <v>3926184</v>
      </c>
      <c r="F253" s="11">
        <f>E253-D253</f>
        <v>0</v>
      </c>
      <c r="G253" s="11">
        <v>3926184</v>
      </c>
      <c r="H253" s="11">
        <v>3926184</v>
      </c>
      <c r="I253" s="11">
        <f>H253-G253</f>
        <v>0</v>
      </c>
      <c r="J253" s="11">
        <v>3926184</v>
      </c>
      <c r="K253" s="11">
        <v>3926184</v>
      </c>
      <c r="L253" s="11">
        <f>K253-J253</f>
        <v>0</v>
      </c>
    </row>
    <row r="254" spans="1:12" ht="22.5" x14ac:dyDescent="0.2">
      <c r="A254" s="14" t="s">
        <v>124</v>
      </c>
      <c r="B254" s="15" t="s">
        <v>123</v>
      </c>
      <c r="C254" s="16" t="s">
        <v>0</v>
      </c>
      <c r="D254" s="17">
        <f t="shared" ref="D254" si="300">D255+D274</f>
        <v>99617089.760000005</v>
      </c>
      <c r="E254" s="17">
        <f t="shared" ref="E254:L254" si="301">E255+E274</f>
        <v>106090179.61</v>
      </c>
      <c r="F254" s="17">
        <f t="shared" si="301"/>
        <v>6473089.8500000006</v>
      </c>
      <c r="G254" s="17">
        <f t="shared" ref="G254" si="302">G255+G274</f>
        <v>84463170</v>
      </c>
      <c r="H254" s="17">
        <f t="shared" si="301"/>
        <v>84463170</v>
      </c>
      <c r="I254" s="17">
        <f t="shared" si="301"/>
        <v>0</v>
      </c>
      <c r="J254" s="17">
        <f t="shared" ref="J254" si="303">J255+J274</f>
        <v>76761350</v>
      </c>
      <c r="K254" s="17">
        <f t="shared" si="301"/>
        <v>76761350</v>
      </c>
      <c r="L254" s="17">
        <f t="shared" si="301"/>
        <v>0</v>
      </c>
    </row>
    <row r="255" spans="1:12" ht="33.75" x14ac:dyDescent="0.2">
      <c r="A255" s="18" t="s">
        <v>122</v>
      </c>
      <c r="B255" s="19" t="s">
        <v>121</v>
      </c>
      <c r="C255" s="20" t="s">
        <v>0</v>
      </c>
      <c r="D255" s="21">
        <f t="shared" ref="D255" si="304">D256+D260+D262+D265+D268+D271</f>
        <v>94617089.760000005</v>
      </c>
      <c r="E255" s="21">
        <f t="shared" ref="E255:L255" si="305">E256+E260+E262+E265+E268+E271</f>
        <v>95244667.920000002</v>
      </c>
      <c r="F255" s="21">
        <f t="shared" si="305"/>
        <v>627578.16000000015</v>
      </c>
      <c r="G255" s="21">
        <f t="shared" ref="G255" si="306">G256+G260+G262+G265+G268+G271</f>
        <v>76901840</v>
      </c>
      <c r="H255" s="21">
        <f t="shared" si="305"/>
        <v>76901840</v>
      </c>
      <c r="I255" s="21">
        <f t="shared" si="305"/>
        <v>0</v>
      </c>
      <c r="J255" s="21">
        <f t="shared" ref="J255" si="307">J256+J260+J262+J265+J268+J271</f>
        <v>69630180</v>
      </c>
      <c r="K255" s="21">
        <f t="shared" si="305"/>
        <v>69630180</v>
      </c>
      <c r="L255" s="21">
        <f t="shared" si="305"/>
        <v>0</v>
      </c>
    </row>
    <row r="256" spans="1:12" ht="22.5" x14ac:dyDescent="0.2">
      <c r="A256" s="6" t="s">
        <v>20</v>
      </c>
      <c r="B256" s="7" t="s">
        <v>120</v>
      </c>
      <c r="C256" s="2" t="s">
        <v>0</v>
      </c>
      <c r="D256" s="8">
        <f t="shared" ref="D256" si="308">D257+D258+D259</f>
        <v>88450589.760000005</v>
      </c>
      <c r="E256" s="8">
        <f t="shared" ref="E256:L256" si="309">E257+E258+E259</f>
        <v>89078167.920000002</v>
      </c>
      <c r="F256" s="8">
        <f t="shared" si="309"/>
        <v>627578.16000000015</v>
      </c>
      <c r="G256" s="8">
        <f t="shared" ref="G256" si="310">G257+G258+G259</f>
        <v>70735340</v>
      </c>
      <c r="H256" s="8">
        <f t="shared" si="309"/>
        <v>70735340</v>
      </c>
      <c r="I256" s="8">
        <f t="shared" si="309"/>
        <v>0</v>
      </c>
      <c r="J256" s="8">
        <f t="shared" ref="J256" si="311">J257+J258+J259</f>
        <v>63463680</v>
      </c>
      <c r="K256" s="8">
        <f t="shared" si="309"/>
        <v>63463680</v>
      </c>
      <c r="L256" s="8">
        <f t="shared" si="309"/>
        <v>0</v>
      </c>
    </row>
    <row r="257" spans="1:12" ht="45" x14ac:dyDescent="0.2">
      <c r="A257" s="9" t="s">
        <v>17</v>
      </c>
      <c r="B257" s="10" t="s">
        <v>120</v>
      </c>
      <c r="C257" s="3" t="s">
        <v>16</v>
      </c>
      <c r="D257" s="11">
        <v>78896307.290000007</v>
      </c>
      <c r="E257" s="11">
        <f>78896307.29+32567</f>
        <v>78928874.290000007</v>
      </c>
      <c r="F257" s="11">
        <f t="shared" ref="F257:F259" si="312">E257-D257</f>
        <v>32567</v>
      </c>
      <c r="G257" s="11">
        <v>64632670</v>
      </c>
      <c r="H257" s="11">
        <v>64632670</v>
      </c>
      <c r="I257" s="11">
        <f t="shared" ref="I257:I259" si="313">H257-G257</f>
        <v>0</v>
      </c>
      <c r="J257" s="11">
        <v>58980580</v>
      </c>
      <c r="K257" s="11">
        <v>58980580</v>
      </c>
      <c r="L257" s="11">
        <f t="shared" ref="L257:L259" si="314">K257-J257</f>
        <v>0</v>
      </c>
    </row>
    <row r="258" spans="1:12" ht="22.5" x14ac:dyDescent="0.2">
      <c r="A258" s="9" t="s">
        <v>3</v>
      </c>
      <c r="B258" s="10" t="s">
        <v>120</v>
      </c>
      <c r="C258" s="3" t="s">
        <v>1</v>
      </c>
      <c r="D258" s="11">
        <v>9286724.4700000007</v>
      </c>
      <c r="E258" s="11">
        <f>9286724.47+565940.16</f>
        <v>9852664.6300000008</v>
      </c>
      <c r="F258" s="11">
        <f t="shared" si="312"/>
        <v>565940.16000000015</v>
      </c>
      <c r="G258" s="11">
        <v>5782825</v>
      </c>
      <c r="H258" s="11">
        <v>5782825</v>
      </c>
      <c r="I258" s="11">
        <f t="shared" si="313"/>
        <v>0</v>
      </c>
      <c r="J258" s="11">
        <v>4163255</v>
      </c>
      <c r="K258" s="11">
        <v>4163255</v>
      </c>
      <c r="L258" s="11">
        <f t="shared" si="314"/>
        <v>0</v>
      </c>
    </row>
    <row r="259" spans="1:12" x14ac:dyDescent="0.2">
      <c r="A259" s="9" t="s">
        <v>23</v>
      </c>
      <c r="B259" s="10" t="s">
        <v>120</v>
      </c>
      <c r="C259" s="3" t="s">
        <v>21</v>
      </c>
      <c r="D259" s="11">
        <v>267558</v>
      </c>
      <c r="E259" s="11">
        <f>267558+29071</f>
        <v>296629</v>
      </c>
      <c r="F259" s="11">
        <f t="shared" si="312"/>
        <v>29071</v>
      </c>
      <c r="G259" s="11">
        <v>319845</v>
      </c>
      <c r="H259" s="11">
        <v>319845</v>
      </c>
      <c r="I259" s="11">
        <f t="shared" si="313"/>
        <v>0</v>
      </c>
      <c r="J259" s="11">
        <v>319845</v>
      </c>
      <c r="K259" s="11">
        <v>319845</v>
      </c>
      <c r="L259" s="11">
        <f t="shared" si="314"/>
        <v>0</v>
      </c>
    </row>
    <row r="260" spans="1:12" ht="67.5" x14ac:dyDescent="0.2">
      <c r="A260" s="6" t="s">
        <v>119</v>
      </c>
      <c r="B260" s="7" t="s">
        <v>118</v>
      </c>
      <c r="C260" s="2" t="s">
        <v>0</v>
      </c>
      <c r="D260" s="8">
        <f t="shared" ref="D260:L260" si="315">D261</f>
        <v>700</v>
      </c>
      <c r="E260" s="8">
        <f t="shared" si="315"/>
        <v>700</v>
      </c>
      <c r="F260" s="8">
        <f t="shared" si="315"/>
        <v>0</v>
      </c>
      <c r="G260" s="8">
        <f t="shared" si="315"/>
        <v>700</v>
      </c>
      <c r="H260" s="8">
        <f t="shared" si="315"/>
        <v>700</v>
      </c>
      <c r="I260" s="8">
        <f t="shared" si="315"/>
        <v>0</v>
      </c>
      <c r="J260" s="8">
        <f t="shared" si="315"/>
        <v>700</v>
      </c>
      <c r="K260" s="8">
        <f t="shared" si="315"/>
        <v>700</v>
      </c>
      <c r="L260" s="8">
        <f t="shared" si="315"/>
        <v>0</v>
      </c>
    </row>
    <row r="261" spans="1:12" ht="22.5" x14ac:dyDescent="0.2">
      <c r="A261" s="9" t="s">
        <v>3</v>
      </c>
      <c r="B261" s="10" t="s">
        <v>118</v>
      </c>
      <c r="C261" s="3" t="s">
        <v>1</v>
      </c>
      <c r="D261" s="11">
        <v>700</v>
      </c>
      <c r="E261" s="11">
        <v>700</v>
      </c>
      <c r="F261" s="11">
        <f>E261-D261</f>
        <v>0</v>
      </c>
      <c r="G261" s="11">
        <v>700</v>
      </c>
      <c r="H261" s="11">
        <v>700</v>
      </c>
      <c r="I261" s="11">
        <f>H261-G261</f>
        <v>0</v>
      </c>
      <c r="J261" s="11">
        <v>700</v>
      </c>
      <c r="K261" s="11">
        <v>700</v>
      </c>
      <c r="L261" s="11">
        <f>K261-J261</f>
        <v>0</v>
      </c>
    </row>
    <row r="262" spans="1:12" ht="22.5" x14ac:dyDescent="0.2">
      <c r="A262" s="6" t="s">
        <v>117</v>
      </c>
      <c r="B262" s="7" t="s">
        <v>116</v>
      </c>
      <c r="C262" s="2" t="s">
        <v>0</v>
      </c>
      <c r="D262" s="8">
        <f t="shared" ref="D262" si="316">D263+D264</f>
        <v>1114800</v>
      </c>
      <c r="E262" s="8">
        <f t="shared" ref="E262:L262" si="317">E263+E264</f>
        <v>1114800</v>
      </c>
      <c r="F262" s="8">
        <f t="shared" si="317"/>
        <v>0</v>
      </c>
      <c r="G262" s="8">
        <f t="shared" ref="G262" si="318">G263+G264</f>
        <v>1114800</v>
      </c>
      <c r="H262" s="8">
        <f t="shared" si="317"/>
        <v>1114800</v>
      </c>
      <c r="I262" s="8">
        <f t="shared" si="317"/>
        <v>0</v>
      </c>
      <c r="J262" s="8">
        <f t="shared" ref="J262" si="319">J263+J264</f>
        <v>1114800</v>
      </c>
      <c r="K262" s="8">
        <f t="shared" si="317"/>
        <v>1114800</v>
      </c>
      <c r="L262" s="8">
        <f t="shared" si="317"/>
        <v>0</v>
      </c>
    </row>
    <row r="263" spans="1:12" ht="45" x14ac:dyDescent="0.2">
      <c r="A263" s="9" t="s">
        <v>17</v>
      </c>
      <c r="B263" s="10" t="s">
        <v>116</v>
      </c>
      <c r="C263" s="3" t="s">
        <v>16</v>
      </c>
      <c r="D263" s="11">
        <v>1020900</v>
      </c>
      <c r="E263" s="11">
        <v>1020900</v>
      </c>
      <c r="F263" s="11">
        <f>E263-D263</f>
        <v>0</v>
      </c>
      <c r="G263" s="11">
        <v>1020900</v>
      </c>
      <c r="H263" s="11">
        <v>1020900</v>
      </c>
      <c r="I263" s="11">
        <f>H263-G263</f>
        <v>0</v>
      </c>
      <c r="J263" s="11">
        <v>1020900</v>
      </c>
      <c r="K263" s="11">
        <v>1020900</v>
      </c>
      <c r="L263" s="11">
        <f>K263-J263</f>
        <v>0</v>
      </c>
    </row>
    <row r="264" spans="1:12" ht="22.5" x14ac:dyDescent="0.2">
      <c r="A264" s="9" t="s">
        <v>3</v>
      </c>
      <c r="B264" s="10" t="s">
        <v>116</v>
      </c>
      <c r="C264" s="3" t="s">
        <v>1</v>
      </c>
      <c r="D264" s="11">
        <v>93900</v>
      </c>
      <c r="E264" s="11">
        <v>93900</v>
      </c>
      <c r="F264" s="11">
        <f>E264-D264</f>
        <v>0</v>
      </c>
      <c r="G264" s="11">
        <v>93900</v>
      </c>
      <c r="H264" s="11">
        <v>93900</v>
      </c>
      <c r="I264" s="11">
        <f>H264-G264</f>
        <v>0</v>
      </c>
      <c r="J264" s="11">
        <v>93900</v>
      </c>
      <c r="K264" s="11">
        <v>93900</v>
      </c>
      <c r="L264" s="11">
        <f>K264-J264</f>
        <v>0</v>
      </c>
    </row>
    <row r="265" spans="1:12" ht="45" x14ac:dyDescent="0.2">
      <c r="A265" s="6" t="s">
        <v>115</v>
      </c>
      <c r="B265" s="7" t="s">
        <v>114</v>
      </c>
      <c r="C265" s="2" t="s">
        <v>0</v>
      </c>
      <c r="D265" s="8">
        <f t="shared" ref="D265" si="320">D266+D267</f>
        <v>619200</v>
      </c>
      <c r="E265" s="8">
        <f t="shared" ref="E265:L265" si="321">E266+E267</f>
        <v>619200</v>
      </c>
      <c r="F265" s="8">
        <f t="shared" si="321"/>
        <v>0</v>
      </c>
      <c r="G265" s="8">
        <f t="shared" ref="G265" si="322">G266+G267</f>
        <v>619200</v>
      </c>
      <c r="H265" s="8">
        <f t="shared" si="321"/>
        <v>619200</v>
      </c>
      <c r="I265" s="8">
        <f t="shared" si="321"/>
        <v>0</v>
      </c>
      <c r="J265" s="8">
        <f t="shared" ref="J265" si="323">J266+J267</f>
        <v>619200</v>
      </c>
      <c r="K265" s="8">
        <f t="shared" si="321"/>
        <v>619200</v>
      </c>
      <c r="L265" s="8">
        <f t="shared" si="321"/>
        <v>0</v>
      </c>
    </row>
    <row r="266" spans="1:12" ht="45" x14ac:dyDescent="0.2">
      <c r="A266" s="9" t="s">
        <v>17</v>
      </c>
      <c r="B266" s="10" t="s">
        <v>114</v>
      </c>
      <c r="C266" s="3" t="s">
        <v>16</v>
      </c>
      <c r="D266" s="11">
        <v>546400</v>
      </c>
      <c r="E266" s="11">
        <v>546400</v>
      </c>
      <c r="F266" s="11">
        <f>E266-D266</f>
        <v>0</v>
      </c>
      <c r="G266" s="11">
        <v>546400</v>
      </c>
      <c r="H266" s="11">
        <v>546400</v>
      </c>
      <c r="I266" s="11">
        <f>H266-G266</f>
        <v>0</v>
      </c>
      <c r="J266" s="11">
        <v>546400</v>
      </c>
      <c r="K266" s="11">
        <v>546400</v>
      </c>
      <c r="L266" s="11">
        <f>K266-J266</f>
        <v>0</v>
      </c>
    </row>
    <row r="267" spans="1:12" ht="22.5" x14ac:dyDescent="0.2">
      <c r="A267" s="9" t="s">
        <v>3</v>
      </c>
      <c r="B267" s="10" t="s">
        <v>114</v>
      </c>
      <c r="C267" s="3" t="s">
        <v>1</v>
      </c>
      <c r="D267" s="11">
        <v>72800</v>
      </c>
      <c r="E267" s="11">
        <v>72800</v>
      </c>
      <c r="F267" s="11">
        <f>E267-D267</f>
        <v>0</v>
      </c>
      <c r="G267" s="11">
        <v>72800</v>
      </c>
      <c r="H267" s="11">
        <v>72800</v>
      </c>
      <c r="I267" s="11">
        <f>H267-G267</f>
        <v>0</v>
      </c>
      <c r="J267" s="11">
        <v>72800</v>
      </c>
      <c r="K267" s="11">
        <v>72800</v>
      </c>
      <c r="L267" s="11">
        <f>K267-J267</f>
        <v>0</v>
      </c>
    </row>
    <row r="268" spans="1:12" ht="45" x14ac:dyDescent="0.2">
      <c r="A268" s="6" t="s">
        <v>113</v>
      </c>
      <c r="B268" s="7" t="s">
        <v>112</v>
      </c>
      <c r="C268" s="2" t="s">
        <v>0</v>
      </c>
      <c r="D268" s="8">
        <f t="shared" ref="D268" si="324">D269+D270</f>
        <v>2194900</v>
      </c>
      <c r="E268" s="8">
        <f t="shared" ref="E268:L268" si="325">E269+E270</f>
        <v>2194900</v>
      </c>
      <c r="F268" s="8">
        <f t="shared" si="325"/>
        <v>0</v>
      </c>
      <c r="G268" s="8">
        <f t="shared" ref="G268" si="326">G269+G270</f>
        <v>2194900</v>
      </c>
      <c r="H268" s="8">
        <f t="shared" si="325"/>
        <v>2194900</v>
      </c>
      <c r="I268" s="8">
        <f t="shared" si="325"/>
        <v>0</v>
      </c>
      <c r="J268" s="8">
        <f t="shared" ref="J268" si="327">J269+J270</f>
        <v>2194900</v>
      </c>
      <c r="K268" s="8">
        <f t="shared" si="325"/>
        <v>2194900</v>
      </c>
      <c r="L268" s="8">
        <f t="shared" si="325"/>
        <v>0</v>
      </c>
    </row>
    <row r="269" spans="1:12" ht="45" x14ac:dyDescent="0.2">
      <c r="A269" s="9" t="s">
        <v>17</v>
      </c>
      <c r="B269" s="10" t="s">
        <v>112</v>
      </c>
      <c r="C269" s="3" t="s">
        <v>16</v>
      </c>
      <c r="D269" s="11">
        <v>2045500</v>
      </c>
      <c r="E269" s="11">
        <f>2045500+5200</f>
        <v>2050700</v>
      </c>
      <c r="F269" s="11">
        <f>E269-D269</f>
        <v>5200</v>
      </c>
      <c r="G269" s="11">
        <v>2045500</v>
      </c>
      <c r="H269" s="11">
        <v>2045500</v>
      </c>
      <c r="I269" s="11">
        <f>H269-G269</f>
        <v>0</v>
      </c>
      <c r="J269" s="11">
        <v>2045500</v>
      </c>
      <c r="K269" s="11">
        <v>2045500</v>
      </c>
      <c r="L269" s="11">
        <f>K269-J269</f>
        <v>0</v>
      </c>
    </row>
    <row r="270" spans="1:12" ht="22.5" x14ac:dyDescent="0.2">
      <c r="A270" s="9" t="s">
        <v>3</v>
      </c>
      <c r="B270" s="10" t="s">
        <v>112</v>
      </c>
      <c r="C270" s="3" t="s">
        <v>1</v>
      </c>
      <c r="D270" s="11">
        <v>149400</v>
      </c>
      <c r="E270" s="11">
        <f>149400-5200</f>
        <v>144200</v>
      </c>
      <c r="F270" s="11">
        <f>E270-D270</f>
        <v>-5200</v>
      </c>
      <c r="G270" s="11">
        <v>149400</v>
      </c>
      <c r="H270" s="11">
        <v>149400</v>
      </c>
      <c r="I270" s="11">
        <f>H270-G270</f>
        <v>0</v>
      </c>
      <c r="J270" s="11">
        <v>149400</v>
      </c>
      <c r="K270" s="11">
        <v>149400</v>
      </c>
      <c r="L270" s="11">
        <f>K270-J270</f>
        <v>0</v>
      </c>
    </row>
    <row r="271" spans="1:12" ht="33.75" x14ac:dyDescent="0.2">
      <c r="A271" s="6" t="s">
        <v>111</v>
      </c>
      <c r="B271" s="7" t="s">
        <v>110</v>
      </c>
      <c r="C271" s="2" t="s">
        <v>0</v>
      </c>
      <c r="D271" s="8">
        <f t="shared" ref="D271" si="328">D272+D273</f>
        <v>2236900</v>
      </c>
      <c r="E271" s="8">
        <f t="shared" ref="E271:L271" si="329">E272+E273</f>
        <v>2236900</v>
      </c>
      <c r="F271" s="8">
        <f t="shared" si="329"/>
        <v>0</v>
      </c>
      <c r="G271" s="8">
        <f t="shared" ref="G271" si="330">G272+G273</f>
        <v>2236900</v>
      </c>
      <c r="H271" s="8">
        <f t="shared" si="329"/>
        <v>2236900</v>
      </c>
      <c r="I271" s="8">
        <f t="shared" si="329"/>
        <v>0</v>
      </c>
      <c r="J271" s="8">
        <f t="shared" ref="J271" si="331">J272+J273</f>
        <v>2236900</v>
      </c>
      <c r="K271" s="8">
        <f t="shared" si="329"/>
        <v>2236900</v>
      </c>
      <c r="L271" s="8">
        <f t="shared" si="329"/>
        <v>0</v>
      </c>
    </row>
    <row r="272" spans="1:12" ht="45" x14ac:dyDescent="0.2">
      <c r="A272" s="9" t="s">
        <v>17</v>
      </c>
      <c r="B272" s="10" t="s">
        <v>110</v>
      </c>
      <c r="C272" s="3" t="s">
        <v>16</v>
      </c>
      <c r="D272" s="11">
        <v>2048500</v>
      </c>
      <c r="E272" s="11">
        <v>2048500</v>
      </c>
      <c r="F272" s="11">
        <f>E272-D272</f>
        <v>0</v>
      </c>
      <c r="G272" s="11">
        <v>2048500</v>
      </c>
      <c r="H272" s="11">
        <v>2048500</v>
      </c>
      <c r="I272" s="11">
        <f>H272-G272</f>
        <v>0</v>
      </c>
      <c r="J272" s="11">
        <v>2048500</v>
      </c>
      <c r="K272" s="11">
        <v>2048500</v>
      </c>
      <c r="L272" s="11">
        <f>K272-J272</f>
        <v>0</v>
      </c>
    </row>
    <row r="273" spans="1:12" ht="22.5" x14ac:dyDescent="0.2">
      <c r="A273" s="9" t="s">
        <v>3</v>
      </c>
      <c r="B273" s="10" t="s">
        <v>110</v>
      </c>
      <c r="C273" s="3" t="s">
        <v>1</v>
      </c>
      <c r="D273" s="11">
        <v>188400</v>
      </c>
      <c r="E273" s="11">
        <v>188400</v>
      </c>
      <c r="F273" s="11">
        <f>E273-D273</f>
        <v>0</v>
      </c>
      <c r="G273" s="11">
        <v>188400</v>
      </c>
      <c r="H273" s="11">
        <v>188400</v>
      </c>
      <c r="I273" s="11">
        <f>H273-G273</f>
        <v>0</v>
      </c>
      <c r="J273" s="11">
        <v>188400</v>
      </c>
      <c r="K273" s="11">
        <v>188400</v>
      </c>
      <c r="L273" s="11">
        <f>K273-J273</f>
        <v>0</v>
      </c>
    </row>
    <row r="274" spans="1:12" ht="22.5" x14ac:dyDescent="0.2">
      <c r="A274" s="18" t="s">
        <v>109</v>
      </c>
      <c r="B274" s="19" t="s">
        <v>108</v>
      </c>
      <c r="C274" s="20" t="s">
        <v>0</v>
      </c>
      <c r="D274" s="21">
        <f t="shared" ref="D274:L274" si="332">D275</f>
        <v>5000000</v>
      </c>
      <c r="E274" s="21">
        <f t="shared" si="332"/>
        <v>10845511.690000001</v>
      </c>
      <c r="F274" s="21">
        <f t="shared" si="332"/>
        <v>5845511.6900000004</v>
      </c>
      <c r="G274" s="21">
        <f t="shared" si="332"/>
        <v>7561330</v>
      </c>
      <c r="H274" s="21">
        <f t="shared" si="332"/>
        <v>7561330</v>
      </c>
      <c r="I274" s="21">
        <f t="shared" si="332"/>
        <v>0</v>
      </c>
      <c r="J274" s="21">
        <f t="shared" si="332"/>
        <v>7131170</v>
      </c>
      <c r="K274" s="21">
        <f t="shared" si="332"/>
        <v>7131170</v>
      </c>
      <c r="L274" s="21">
        <f t="shared" si="332"/>
        <v>0</v>
      </c>
    </row>
    <row r="275" spans="1:12" ht="22.5" x14ac:dyDescent="0.2">
      <c r="A275" s="6" t="s">
        <v>107</v>
      </c>
      <c r="B275" s="7" t="s">
        <v>106</v>
      </c>
      <c r="C275" s="2" t="s">
        <v>0</v>
      </c>
      <c r="D275" s="8">
        <f t="shared" ref="D275" si="333">D278+D276+D277</f>
        <v>5000000</v>
      </c>
      <c r="E275" s="8">
        <f t="shared" ref="E275:L275" si="334">E278+E276+E277</f>
        <v>10845511.690000001</v>
      </c>
      <c r="F275" s="8">
        <f t="shared" si="334"/>
        <v>5845511.6900000004</v>
      </c>
      <c r="G275" s="8">
        <f t="shared" ref="G275" si="335">G278+G276+G277</f>
        <v>7561330</v>
      </c>
      <c r="H275" s="8">
        <f t="shared" si="334"/>
        <v>7561330</v>
      </c>
      <c r="I275" s="8">
        <f t="shared" si="334"/>
        <v>0</v>
      </c>
      <c r="J275" s="8">
        <f t="shared" ref="J275" si="336">J278+J276+J277</f>
        <v>7131170</v>
      </c>
      <c r="K275" s="8">
        <f t="shared" si="334"/>
        <v>7131170</v>
      </c>
      <c r="L275" s="8">
        <f t="shared" si="334"/>
        <v>0</v>
      </c>
    </row>
    <row r="276" spans="1:12" ht="45" x14ac:dyDescent="0.2">
      <c r="A276" s="6" t="s">
        <v>17</v>
      </c>
      <c r="B276" s="10" t="s">
        <v>106</v>
      </c>
      <c r="C276" s="38">
        <v>100</v>
      </c>
      <c r="D276" s="8">
        <v>3404564.08</v>
      </c>
      <c r="E276" s="8">
        <f>3404564.08+5035097.48</f>
        <v>8439661.5600000005</v>
      </c>
      <c r="F276" s="11">
        <f t="shared" ref="F276:F277" si="337">E276-D276</f>
        <v>5035097.4800000004</v>
      </c>
      <c r="G276" s="8">
        <v>7046330</v>
      </c>
      <c r="H276" s="8">
        <v>7046330</v>
      </c>
      <c r="I276" s="11">
        <f t="shared" ref="I276:I277" si="338">H276-G276</f>
        <v>0</v>
      </c>
      <c r="J276" s="8">
        <v>6430030</v>
      </c>
      <c r="K276" s="8">
        <v>6430030</v>
      </c>
      <c r="L276" s="11">
        <f t="shared" ref="L276:L277" si="339">K276-J276</f>
        <v>0</v>
      </c>
    </row>
    <row r="277" spans="1:12" ht="22.5" x14ac:dyDescent="0.2">
      <c r="A277" s="6" t="s">
        <v>3</v>
      </c>
      <c r="B277" s="10" t="s">
        <v>106</v>
      </c>
      <c r="C277" s="38">
        <v>200</v>
      </c>
      <c r="D277" s="8">
        <v>1595435.92</v>
      </c>
      <c r="E277" s="8">
        <f>1595435.92+810414.21</f>
        <v>2405850.13</v>
      </c>
      <c r="F277" s="11">
        <f t="shared" si="337"/>
        <v>810414.21</v>
      </c>
      <c r="G277" s="8">
        <v>515000</v>
      </c>
      <c r="H277" s="8">
        <v>515000</v>
      </c>
      <c r="I277" s="11">
        <f t="shared" si="338"/>
        <v>0</v>
      </c>
      <c r="J277" s="8">
        <v>701140</v>
      </c>
      <c r="K277" s="8">
        <v>701140</v>
      </c>
      <c r="L277" s="11">
        <f t="shared" si="339"/>
        <v>0</v>
      </c>
    </row>
    <row r="278" spans="1:12" ht="22.5" x14ac:dyDescent="0.2">
      <c r="A278" s="9" t="s">
        <v>56</v>
      </c>
      <c r="B278" s="10" t="s">
        <v>106</v>
      </c>
      <c r="C278" s="3" t="s">
        <v>54</v>
      </c>
      <c r="D278" s="11"/>
      <c r="E278" s="11"/>
      <c r="F278" s="11">
        <f>E278-D278</f>
        <v>0</v>
      </c>
      <c r="G278" s="11"/>
      <c r="H278" s="11"/>
      <c r="I278" s="11">
        <f>H278-G278</f>
        <v>0</v>
      </c>
      <c r="J278" s="11"/>
      <c r="K278" s="11"/>
      <c r="L278" s="11">
        <f>K278-J278</f>
        <v>0</v>
      </c>
    </row>
    <row r="279" spans="1:12" ht="22.5" x14ac:dyDescent="0.2">
      <c r="A279" s="14" t="s">
        <v>105</v>
      </c>
      <c r="B279" s="15" t="s">
        <v>104</v>
      </c>
      <c r="C279" s="16" t="s">
        <v>0</v>
      </c>
      <c r="D279" s="17">
        <f t="shared" ref="D279" si="340">D280+D292</f>
        <v>316388481.44999999</v>
      </c>
      <c r="E279" s="17">
        <f t="shared" ref="E279:L279" si="341">E280+E292</f>
        <v>316388481.44999999</v>
      </c>
      <c r="F279" s="17">
        <f t="shared" si="341"/>
        <v>0</v>
      </c>
      <c r="G279" s="17">
        <f t="shared" ref="G279" si="342">G280+G292</f>
        <v>257290861.03999999</v>
      </c>
      <c r="H279" s="17">
        <f t="shared" si="341"/>
        <v>257290861.03999999</v>
      </c>
      <c r="I279" s="17">
        <f t="shared" si="341"/>
        <v>0</v>
      </c>
      <c r="J279" s="17">
        <f t="shared" ref="J279" si="343">J280+J292</f>
        <v>243693550</v>
      </c>
      <c r="K279" s="17">
        <f t="shared" si="341"/>
        <v>243693550</v>
      </c>
      <c r="L279" s="17">
        <f t="shared" si="341"/>
        <v>0</v>
      </c>
    </row>
    <row r="280" spans="1:12" ht="22.5" x14ac:dyDescent="0.2">
      <c r="A280" s="18" t="s">
        <v>103</v>
      </c>
      <c r="B280" s="19" t="s">
        <v>102</v>
      </c>
      <c r="C280" s="20" t="s">
        <v>0</v>
      </c>
      <c r="D280" s="21">
        <f t="shared" ref="D280" si="344">D281+D283+D285+D289</f>
        <v>48456281.449999996</v>
      </c>
      <c r="E280" s="21">
        <f t="shared" ref="E280:L280" si="345">E281+E283+E285+E289</f>
        <v>48456281.449999996</v>
      </c>
      <c r="F280" s="21">
        <f t="shared" si="345"/>
        <v>0</v>
      </c>
      <c r="G280" s="21">
        <f t="shared" ref="G280" si="346">G281+G283+G285+G289</f>
        <v>43591161.039999999</v>
      </c>
      <c r="H280" s="21">
        <f t="shared" si="345"/>
        <v>43591161.039999999</v>
      </c>
      <c r="I280" s="21">
        <f t="shared" si="345"/>
        <v>0</v>
      </c>
      <c r="J280" s="21">
        <f t="shared" ref="J280" si="347">J281+J283+J285+J289</f>
        <v>30881050</v>
      </c>
      <c r="K280" s="21">
        <f t="shared" si="345"/>
        <v>30881050</v>
      </c>
      <c r="L280" s="21">
        <f t="shared" si="345"/>
        <v>0</v>
      </c>
    </row>
    <row r="281" spans="1:12" ht="22.5" x14ac:dyDescent="0.2">
      <c r="A281" s="6" t="s">
        <v>101</v>
      </c>
      <c r="B281" s="7" t="s">
        <v>99</v>
      </c>
      <c r="C281" s="2" t="s">
        <v>0</v>
      </c>
      <c r="D281" s="8">
        <f t="shared" ref="D281:L281" si="348">D282</f>
        <v>26742.959999999999</v>
      </c>
      <c r="E281" s="8">
        <f t="shared" si="348"/>
        <v>26742.959999999999</v>
      </c>
      <c r="F281" s="8">
        <f t="shared" si="348"/>
        <v>0</v>
      </c>
      <c r="G281" s="8">
        <f t="shared" si="348"/>
        <v>15462.96</v>
      </c>
      <c r="H281" s="8">
        <f t="shared" si="348"/>
        <v>15462.96</v>
      </c>
      <c r="I281" s="8">
        <f t="shared" si="348"/>
        <v>0</v>
      </c>
      <c r="J281" s="8">
        <f t="shared" si="348"/>
        <v>4188</v>
      </c>
      <c r="K281" s="8">
        <f t="shared" si="348"/>
        <v>4188</v>
      </c>
      <c r="L281" s="8">
        <f t="shared" si="348"/>
        <v>0</v>
      </c>
    </row>
    <row r="282" spans="1:12" x14ac:dyDescent="0.2">
      <c r="A282" s="9" t="s">
        <v>100</v>
      </c>
      <c r="B282" s="10" t="s">
        <v>99</v>
      </c>
      <c r="C282" s="3" t="s">
        <v>98</v>
      </c>
      <c r="D282" s="11">
        <v>26742.959999999999</v>
      </c>
      <c r="E282" s="11">
        <v>26742.959999999999</v>
      </c>
      <c r="F282" s="11">
        <f>E282-D282</f>
        <v>0</v>
      </c>
      <c r="G282" s="11">
        <v>15462.96</v>
      </c>
      <c r="H282" s="11">
        <v>15462.96</v>
      </c>
      <c r="I282" s="11">
        <f>H282-G282</f>
        <v>0</v>
      </c>
      <c r="J282" s="11">
        <v>4188</v>
      </c>
      <c r="K282" s="11">
        <v>4188</v>
      </c>
      <c r="L282" s="11">
        <f>K282-J282</f>
        <v>0</v>
      </c>
    </row>
    <row r="283" spans="1:12" x14ac:dyDescent="0.2">
      <c r="A283" s="6" t="s">
        <v>97</v>
      </c>
      <c r="B283" s="7" t="s">
        <v>96</v>
      </c>
      <c r="C283" s="2" t="s">
        <v>0</v>
      </c>
      <c r="D283" s="8">
        <f t="shared" ref="D283:L283" si="349">D284</f>
        <v>250000</v>
      </c>
      <c r="E283" s="8">
        <f t="shared" si="349"/>
        <v>250000</v>
      </c>
      <c r="F283" s="8">
        <f t="shared" si="349"/>
        <v>0</v>
      </c>
      <c r="G283" s="8">
        <f t="shared" si="349"/>
        <v>250000</v>
      </c>
      <c r="H283" s="8">
        <f t="shared" si="349"/>
        <v>250000</v>
      </c>
      <c r="I283" s="8">
        <f t="shared" si="349"/>
        <v>0</v>
      </c>
      <c r="J283" s="8">
        <f t="shared" si="349"/>
        <v>250000</v>
      </c>
      <c r="K283" s="8">
        <f t="shared" si="349"/>
        <v>250000</v>
      </c>
      <c r="L283" s="8">
        <f t="shared" si="349"/>
        <v>0</v>
      </c>
    </row>
    <row r="284" spans="1:12" x14ac:dyDescent="0.2">
      <c r="A284" s="9" t="s">
        <v>23</v>
      </c>
      <c r="B284" s="10" t="s">
        <v>96</v>
      </c>
      <c r="C284" s="3" t="s">
        <v>21</v>
      </c>
      <c r="D284" s="11">
        <v>250000</v>
      </c>
      <c r="E284" s="11">
        <v>250000</v>
      </c>
      <c r="F284" s="11">
        <f>E284-D284</f>
        <v>0</v>
      </c>
      <c r="G284" s="11">
        <v>250000</v>
      </c>
      <c r="H284" s="11">
        <v>250000</v>
      </c>
      <c r="I284" s="11">
        <f>H284-G284</f>
        <v>0</v>
      </c>
      <c r="J284" s="11">
        <v>250000</v>
      </c>
      <c r="K284" s="11">
        <v>250000</v>
      </c>
      <c r="L284" s="11">
        <f>K284-J284</f>
        <v>0</v>
      </c>
    </row>
    <row r="285" spans="1:12" ht="22.5" x14ac:dyDescent="0.2">
      <c r="A285" s="6" t="s">
        <v>20</v>
      </c>
      <c r="B285" s="7" t="s">
        <v>95</v>
      </c>
      <c r="C285" s="2" t="s">
        <v>0</v>
      </c>
      <c r="D285" s="8">
        <f t="shared" ref="D285" si="350">D286+D287+D288</f>
        <v>40213537.449999996</v>
      </c>
      <c r="E285" s="8">
        <f t="shared" ref="E285:L285" si="351">E286+E287+E288</f>
        <v>40213537.449999996</v>
      </c>
      <c r="F285" s="8">
        <f t="shared" si="351"/>
        <v>0</v>
      </c>
      <c r="G285" s="8">
        <f t="shared" ref="G285" si="352">G286+G287+G288</f>
        <v>35359697.039999999</v>
      </c>
      <c r="H285" s="8">
        <f t="shared" si="351"/>
        <v>35359697.039999999</v>
      </c>
      <c r="I285" s="8">
        <f t="shared" si="351"/>
        <v>0</v>
      </c>
      <c r="J285" s="8">
        <f t="shared" ref="J285" si="353">J286+J287+J288</f>
        <v>30626862</v>
      </c>
      <c r="K285" s="8">
        <f t="shared" si="351"/>
        <v>30626862</v>
      </c>
      <c r="L285" s="8">
        <f t="shared" si="351"/>
        <v>0</v>
      </c>
    </row>
    <row r="286" spans="1:12" ht="45" x14ac:dyDescent="0.2">
      <c r="A286" s="9" t="s">
        <v>17</v>
      </c>
      <c r="B286" s="10" t="s">
        <v>95</v>
      </c>
      <c r="C286" s="3" t="s">
        <v>16</v>
      </c>
      <c r="D286" s="11">
        <v>33634660.409999996</v>
      </c>
      <c r="E286" s="11">
        <f>33634660.41+10000</f>
        <v>33644660.409999996</v>
      </c>
      <c r="F286" s="11">
        <f>E286-D286</f>
        <v>10000</v>
      </c>
      <c r="G286" s="11">
        <v>29039980</v>
      </c>
      <c r="H286" s="11">
        <v>29039980</v>
      </c>
      <c r="I286" s="11">
        <f>H286-G286</f>
        <v>0</v>
      </c>
      <c r="J286" s="11">
        <v>26500930</v>
      </c>
      <c r="K286" s="11">
        <v>26500930</v>
      </c>
      <c r="L286" s="11">
        <f>K286-J286</f>
        <v>0</v>
      </c>
    </row>
    <row r="287" spans="1:12" ht="22.5" x14ac:dyDescent="0.2">
      <c r="A287" s="9" t="s">
        <v>3</v>
      </c>
      <c r="B287" s="10" t="s">
        <v>95</v>
      </c>
      <c r="C287" s="3" t="s">
        <v>1</v>
      </c>
      <c r="D287" s="11">
        <v>6576456.04</v>
      </c>
      <c r="E287" s="11">
        <f>6576456.04-10000</f>
        <v>6566456.04</v>
      </c>
      <c r="F287" s="11">
        <f>E287-D287</f>
        <v>-10000</v>
      </c>
      <c r="G287" s="11">
        <v>6317296.04</v>
      </c>
      <c r="H287" s="11">
        <v>6317296.04</v>
      </c>
      <c r="I287" s="11">
        <f>H287-G287</f>
        <v>0</v>
      </c>
      <c r="J287" s="11">
        <v>4123511</v>
      </c>
      <c r="K287" s="11">
        <v>4123511</v>
      </c>
      <c r="L287" s="11">
        <f>K287-J287</f>
        <v>0</v>
      </c>
    </row>
    <row r="288" spans="1:12" x14ac:dyDescent="0.2">
      <c r="A288" s="9" t="s">
        <v>23</v>
      </c>
      <c r="B288" s="10" t="s">
        <v>95</v>
      </c>
      <c r="C288" s="3" t="s">
        <v>21</v>
      </c>
      <c r="D288" s="11">
        <v>2421</v>
      </c>
      <c r="E288" s="11">
        <v>2421</v>
      </c>
      <c r="F288" s="11">
        <f>E288-D288</f>
        <v>0</v>
      </c>
      <c r="G288" s="11">
        <v>2421</v>
      </c>
      <c r="H288" s="11">
        <v>2421</v>
      </c>
      <c r="I288" s="11">
        <f>H288-G288</f>
        <v>0</v>
      </c>
      <c r="J288" s="11">
        <v>2421</v>
      </c>
      <c r="K288" s="11">
        <v>2421</v>
      </c>
      <c r="L288" s="11">
        <f>K288-J288</f>
        <v>0</v>
      </c>
    </row>
    <row r="289" spans="1:12" ht="56.25" x14ac:dyDescent="0.2">
      <c r="A289" s="6" t="s">
        <v>94</v>
      </c>
      <c r="B289" s="7" t="s">
        <v>93</v>
      </c>
      <c r="C289" s="2" t="s">
        <v>0</v>
      </c>
      <c r="D289" s="8">
        <f t="shared" ref="D289" si="354">D290+D291</f>
        <v>7966001.04</v>
      </c>
      <c r="E289" s="8">
        <f t="shared" ref="E289:L289" si="355">E290+E291</f>
        <v>7966001.04</v>
      </c>
      <c r="F289" s="8">
        <f t="shared" si="355"/>
        <v>0</v>
      </c>
      <c r="G289" s="8">
        <f t="shared" ref="G289" si="356">G290+G291</f>
        <v>7966001.04</v>
      </c>
      <c r="H289" s="8">
        <f t="shared" si="355"/>
        <v>7966001.04</v>
      </c>
      <c r="I289" s="8">
        <f t="shared" si="355"/>
        <v>0</v>
      </c>
      <c r="J289" s="8">
        <f t="shared" ref="J289" si="357">J290+J291</f>
        <v>0</v>
      </c>
      <c r="K289" s="8">
        <f t="shared" si="355"/>
        <v>0</v>
      </c>
      <c r="L289" s="8">
        <f t="shared" si="355"/>
        <v>0</v>
      </c>
    </row>
    <row r="290" spans="1:12" ht="45" x14ac:dyDescent="0.2">
      <c r="A290" s="9" t="s">
        <v>17</v>
      </c>
      <c r="B290" s="10" t="s">
        <v>93</v>
      </c>
      <c r="C290" s="3" t="s">
        <v>16</v>
      </c>
      <c r="D290" s="11">
        <v>6250156.7199999997</v>
      </c>
      <c r="E290" s="11">
        <v>6250156.7199999997</v>
      </c>
      <c r="F290" s="11">
        <f>E290-D290</f>
        <v>0</v>
      </c>
      <c r="G290" s="11">
        <v>6250156.7199999997</v>
      </c>
      <c r="H290" s="11">
        <v>6250156.7199999997</v>
      </c>
      <c r="I290" s="11">
        <f>H290-G290</f>
        <v>0</v>
      </c>
      <c r="J290" s="11"/>
      <c r="K290" s="11"/>
      <c r="L290" s="11">
        <f>K290-J290</f>
        <v>0</v>
      </c>
    </row>
    <row r="291" spans="1:12" ht="22.5" x14ac:dyDescent="0.2">
      <c r="A291" s="9" t="s">
        <v>3</v>
      </c>
      <c r="B291" s="10" t="s">
        <v>93</v>
      </c>
      <c r="C291" s="3" t="s">
        <v>1</v>
      </c>
      <c r="D291" s="11">
        <v>1715844.32</v>
      </c>
      <c r="E291" s="11">
        <v>1715844.32</v>
      </c>
      <c r="F291" s="11">
        <f>E291-D291</f>
        <v>0</v>
      </c>
      <c r="G291" s="11">
        <v>1715844.32</v>
      </c>
      <c r="H291" s="11">
        <v>1715844.32</v>
      </c>
      <c r="I291" s="11">
        <f>H291-G291</f>
        <v>0</v>
      </c>
      <c r="J291" s="11"/>
      <c r="K291" s="11"/>
      <c r="L291" s="11">
        <f>K291-J291</f>
        <v>0</v>
      </c>
    </row>
    <row r="292" spans="1:12" ht="67.5" x14ac:dyDescent="0.2">
      <c r="A292" s="18" t="s">
        <v>92</v>
      </c>
      <c r="B292" s="19" t="s">
        <v>91</v>
      </c>
      <c r="C292" s="20" t="s">
        <v>0</v>
      </c>
      <c r="D292" s="21">
        <f t="shared" ref="D292" si="358">D293+D295+D297</f>
        <v>267932200</v>
      </c>
      <c r="E292" s="21">
        <f t="shared" ref="E292:L292" si="359">E293+E295+E297</f>
        <v>267932200</v>
      </c>
      <c r="F292" s="21">
        <f t="shared" si="359"/>
        <v>0</v>
      </c>
      <c r="G292" s="21">
        <f t="shared" ref="G292" si="360">G293+G295+G297</f>
        <v>213699700</v>
      </c>
      <c r="H292" s="21">
        <f t="shared" si="359"/>
        <v>213699700</v>
      </c>
      <c r="I292" s="21">
        <f t="shared" si="359"/>
        <v>0</v>
      </c>
      <c r="J292" s="21">
        <f t="shared" ref="J292" si="361">J293+J295+J297</f>
        <v>212812500</v>
      </c>
      <c r="K292" s="21">
        <f t="shared" si="359"/>
        <v>212812500</v>
      </c>
      <c r="L292" s="21">
        <f t="shared" si="359"/>
        <v>0</v>
      </c>
    </row>
    <row r="293" spans="1:12" x14ac:dyDescent="0.2">
      <c r="A293" s="6" t="s">
        <v>90</v>
      </c>
      <c r="B293" s="7" t="s">
        <v>89</v>
      </c>
      <c r="C293" s="2" t="s">
        <v>0</v>
      </c>
      <c r="D293" s="8">
        <f t="shared" ref="D293:L293" si="362">D294</f>
        <v>24957000</v>
      </c>
      <c r="E293" s="8">
        <f t="shared" si="362"/>
        <v>24957000</v>
      </c>
      <c r="F293" s="8">
        <f t="shared" si="362"/>
        <v>0</v>
      </c>
      <c r="G293" s="8">
        <f t="shared" si="362"/>
        <v>22259800</v>
      </c>
      <c r="H293" s="8">
        <f t="shared" si="362"/>
        <v>22259800</v>
      </c>
      <c r="I293" s="8">
        <f t="shared" si="362"/>
        <v>0</v>
      </c>
      <c r="J293" s="8">
        <f t="shared" si="362"/>
        <v>20770000</v>
      </c>
      <c r="K293" s="8">
        <f t="shared" si="362"/>
        <v>20770000</v>
      </c>
      <c r="L293" s="8">
        <f t="shared" si="362"/>
        <v>0</v>
      </c>
    </row>
    <row r="294" spans="1:12" x14ac:dyDescent="0.2">
      <c r="A294" s="9" t="s">
        <v>85</v>
      </c>
      <c r="B294" s="10" t="s">
        <v>89</v>
      </c>
      <c r="C294" s="3" t="s">
        <v>83</v>
      </c>
      <c r="D294" s="11">
        <v>24957000</v>
      </c>
      <c r="E294" s="11">
        <v>24957000</v>
      </c>
      <c r="F294" s="11">
        <f>E294-D294</f>
        <v>0</v>
      </c>
      <c r="G294" s="11">
        <v>22259800</v>
      </c>
      <c r="H294" s="11">
        <v>22259800</v>
      </c>
      <c r="I294" s="11">
        <f>H294-G294</f>
        <v>0</v>
      </c>
      <c r="J294" s="11">
        <v>20770000</v>
      </c>
      <c r="K294" s="11">
        <v>20770000</v>
      </c>
      <c r="L294" s="11">
        <f>K294-J294</f>
        <v>0</v>
      </c>
    </row>
    <row r="295" spans="1:12" ht="56.25" x14ac:dyDescent="0.2">
      <c r="A295" s="6" t="s">
        <v>88</v>
      </c>
      <c r="B295" s="7" t="s">
        <v>87</v>
      </c>
      <c r="C295" s="2" t="s">
        <v>0</v>
      </c>
      <c r="D295" s="8">
        <f t="shared" ref="D295:L295" si="363">D296</f>
        <v>20000000</v>
      </c>
      <c r="E295" s="8">
        <f t="shared" si="363"/>
        <v>20000000</v>
      </c>
      <c r="F295" s="8">
        <f t="shared" si="363"/>
        <v>0</v>
      </c>
      <c r="G295" s="8">
        <f t="shared" si="363"/>
        <v>18000000</v>
      </c>
      <c r="H295" s="8">
        <f t="shared" si="363"/>
        <v>18000000</v>
      </c>
      <c r="I295" s="8">
        <f t="shared" si="363"/>
        <v>0</v>
      </c>
      <c r="J295" s="8">
        <f t="shared" si="363"/>
        <v>18000000</v>
      </c>
      <c r="K295" s="8">
        <f t="shared" si="363"/>
        <v>18000000</v>
      </c>
      <c r="L295" s="8">
        <f t="shared" si="363"/>
        <v>0</v>
      </c>
    </row>
    <row r="296" spans="1:12" x14ac:dyDescent="0.2">
      <c r="A296" s="9" t="s">
        <v>85</v>
      </c>
      <c r="B296" s="10" t="s">
        <v>87</v>
      </c>
      <c r="C296" s="3" t="s">
        <v>83</v>
      </c>
      <c r="D296" s="11">
        <v>20000000</v>
      </c>
      <c r="E296" s="11">
        <v>20000000</v>
      </c>
      <c r="F296" s="11">
        <f>E296-D296</f>
        <v>0</v>
      </c>
      <c r="G296" s="11">
        <v>18000000</v>
      </c>
      <c r="H296" s="11">
        <v>18000000</v>
      </c>
      <c r="I296" s="11">
        <f>H296-G296</f>
        <v>0</v>
      </c>
      <c r="J296" s="11">
        <v>18000000</v>
      </c>
      <c r="K296" s="11">
        <v>18000000</v>
      </c>
      <c r="L296" s="11">
        <f>K296-J296</f>
        <v>0</v>
      </c>
    </row>
    <row r="297" spans="1:12" ht="56.25" x14ac:dyDescent="0.2">
      <c r="A297" s="6" t="s">
        <v>86</v>
      </c>
      <c r="B297" s="7" t="s">
        <v>84</v>
      </c>
      <c r="C297" s="2" t="s">
        <v>0</v>
      </c>
      <c r="D297" s="8">
        <f t="shared" ref="D297" si="364">D299+D298</f>
        <v>222975200</v>
      </c>
      <c r="E297" s="8">
        <f t="shared" ref="E297:L297" si="365">E299+E298</f>
        <v>222975200</v>
      </c>
      <c r="F297" s="8">
        <f t="shared" si="365"/>
        <v>0</v>
      </c>
      <c r="G297" s="8">
        <f t="shared" ref="G297" si="366">G299+G298</f>
        <v>173439900</v>
      </c>
      <c r="H297" s="8">
        <f t="shared" si="365"/>
        <v>173439900</v>
      </c>
      <c r="I297" s="8">
        <f t="shared" si="365"/>
        <v>0</v>
      </c>
      <c r="J297" s="8">
        <f t="shared" ref="J297" si="367">J299+J298</f>
        <v>174042500</v>
      </c>
      <c r="K297" s="8">
        <f t="shared" si="365"/>
        <v>174042500</v>
      </c>
      <c r="L297" s="8">
        <f t="shared" si="365"/>
        <v>0</v>
      </c>
    </row>
    <row r="298" spans="1:12" ht="45" x14ac:dyDescent="0.2">
      <c r="A298" s="6" t="s">
        <v>17</v>
      </c>
      <c r="B298" s="10" t="s">
        <v>84</v>
      </c>
      <c r="C298" s="51">
        <v>100</v>
      </c>
      <c r="D298" s="8">
        <v>34800</v>
      </c>
      <c r="E298" s="8">
        <v>34800</v>
      </c>
      <c r="F298" s="11">
        <f t="shared" ref="F298" si="368">E298-D298</f>
        <v>0</v>
      </c>
      <c r="G298" s="8">
        <v>29000</v>
      </c>
      <c r="H298" s="8">
        <v>29000</v>
      </c>
      <c r="I298" s="11">
        <f t="shared" ref="I298" si="369">H298-G298</f>
        <v>0</v>
      </c>
      <c r="J298" s="8">
        <v>31300</v>
      </c>
      <c r="K298" s="8">
        <v>31300</v>
      </c>
      <c r="L298" s="11">
        <f t="shared" ref="L298" si="370">K298-J298</f>
        <v>0</v>
      </c>
    </row>
    <row r="299" spans="1:12" x14ac:dyDescent="0.2">
      <c r="A299" s="9" t="s">
        <v>85</v>
      </c>
      <c r="B299" s="10" t="s">
        <v>84</v>
      </c>
      <c r="C299" s="3" t="s">
        <v>83</v>
      </c>
      <c r="D299" s="11">
        <v>222940400</v>
      </c>
      <c r="E299" s="11">
        <v>222940400</v>
      </c>
      <c r="F299" s="11">
        <f>E299-D299</f>
        <v>0</v>
      </c>
      <c r="G299" s="11">
        <v>173410900</v>
      </c>
      <c r="H299" s="11">
        <v>173410900</v>
      </c>
      <c r="I299" s="11">
        <f>H299-G299</f>
        <v>0</v>
      </c>
      <c r="J299" s="11">
        <v>174011200</v>
      </c>
      <c r="K299" s="11">
        <v>174011200</v>
      </c>
      <c r="L299" s="11">
        <f>K299-J299</f>
        <v>0</v>
      </c>
    </row>
    <row r="300" spans="1:12" ht="33.75" x14ac:dyDescent="0.2">
      <c r="A300" s="14" t="s">
        <v>82</v>
      </c>
      <c r="B300" s="15" t="s">
        <v>81</v>
      </c>
      <c r="C300" s="16" t="s">
        <v>0</v>
      </c>
      <c r="D300" s="17">
        <f t="shared" ref="D300" si="371">D301+D306</f>
        <v>15593145.949999999</v>
      </c>
      <c r="E300" s="17">
        <f t="shared" ref="E300:L300" si="372">E301+E306</f>
        <v>15832733.109999999</v>
      </c>
      <c r="F300" s="17">
        <f t="shared" si="372"/>
        <v>239587.16000000003</v>
      </c>
      <c r="G300" s="17">
        <f t="shared" ref="G300" si="373">G301+G306</f>
        <v>13249750</v>
      </c>
      <c r="H300" s="17">
        <f t="shared" si="372"/>
        <v>13249750</v>
      </c>
      <c r="I300" s="17">
        <f t="shared" si="372"/>
        <v>0</v>
      </c>
      <c r="J300" s="17">
        <f t="shared" ref="J300" si="374">J301+J306</f>
        <v>12541950</v>
      </c>
      <c r="K300" s="17">
        <f t="shared" si="372"/>
        <v>12541950</v>
      </c>
      <c r="L300" s="17">
        <f t="shared" si="372"/>
        <v>0</v>
      </c>
    </row>
    <row r="301" spans="1:12" ht="33.75" x14ac:dyDescent="0.2">
      <c r="A301" s="18" t="s">
        <v>80</v>
      </c>
      <c r="B301" s="19" t="s">
        <v>79</v>
      </c>
      <c r="C301" s="20" t="s">
        <v>0</v>
      </c>
      <c r="D301" s="21">
        <f t="shared" ref="D301:L301" si="375">D302</f>
        <v>14575185.949999999</v>
      </c>
      <c r="E301" s="21">
        <f t="shared" si="375"/>
        <v>14638185.949999999</v>
      </c>
      <c r="F301" s="21">
        <f t="shared" si="375"/>
        <v>63000</v>
      </c>
      <c r="G301" s="21">
        <f t="shared" si="375"/>
        <v>12231790</v>
      </c>
      <c r="H301" s="21">
        <f t="shared" si="375"/>
        <v>12231790</v>
      </c>
      <c r="I301" s="21">
        <f t="shared" si="375"/>
        <v>0</v>
      </c>
      <c r="J301" s="21">
        <f t="shared" si="375"/>
        <v>11523990</v>
      </c>
      <c r="K301" s="21">
        <f t="shared" si="375"/>
        <v>11523990</v>
      </c>
      <c r="L301" s="21">
        <f t="shared" si="375"/>
        <v>0</v>
      </c>
    </row>
    <row r="302" spans="1:12" ht="22.5" x14ac:dyDescent="0.2">
      <c r="A302" s="6" t="s">
        <v>20</v>
      </c>
      <c r="B302" s="7" t="s">
        <v>78</v>
      </c>
      <c r="C302" s="2" t="s">
        <v>0</v>
      </c>
      <c r="D302" s="8">
        <f t="shared" ref="D302" si="376">D303+D304+D305</f>
        <v>14575185.949999999</v>
      </c>
      <c r="E302" s="8">
        <f t="shared" ref="E302:L302" si="377">E303+E304+E305</f>
        <v>14638185.949999999</v>
      </c>
      <c r="F302" s="8">
        <f t="shared" si="377"/>
        <v>63000</v>
      </c>
      <c r="G302" s="8">
        <f t="shared" ref="G302" si="378">G303+G304+G305</f>
        <v>12231790</v>
      </c>
      <c r="H302" s="8">
        <f t="shared" si="377"/>
        <v>12231790</v>
      </c>
      <c r="I302" s="8">
        <f t="shared" si="377"/>
        <v>0</v>
      </c>
      <c r="J302" s="8">
        <f t="shared" ref="J302" si="379">J303+J304+J305</f>
        <v>11523990</v>
      </c>
      <c r="K302" s="8">
        <f t="shared" si="377"/>
        <v>11523990</v>
      </c>
      <c r="L302" s="8">
        <f t="shared" si="377"/>
        <v>0</v>
      </c>
    </row>
    <row r="303" spans="1:12" ht="45" x14ac:dyDescent="0.2">
      <c r="A303" s="9" t="s">
        <v>17</v>
      </c>
      <c r="B303" s="10" t="s">
        <v>78</v>
      </c>
      <c r="C303" s="3" t="s">
        <v>16</v>
      </c>
      <c r="D303" s="11">
        <v>13180985.949999999</v>
      </c>
      <c r="E303" s="11">
        <v>13180985.949999999</v>
      </c>
      <c r="F303" s="11">
        <f t="shared" ref="F303:F305" si="380">E303-D303</f>
        <v>0</v>
      </c>
      <c r="G303" s="11">
        <v>11221250</v>
      </c>
      <c r="H303" s="11">
        <v>11221250</v>
      </c>
      <c r="I303" s="11">
        <f t="shared" ref="I303:I305" si="381">H303-G303</f>
        <v>0</v>
      </c>
      <c r="J303" s="11">
        <v>10239810</v>
      </c>
      <c r="K303" s="11">
        <v>10239810</v>
      </c>
      <c r="L303" s="11">
        <f t="shared" ref="L303:L305" si="382">K303-J303</f>
        <v>0</v>
      </c>
    </row>
    <row r="304" spans="1:12" ht="22.5" x14ac:dyDescent="0.2">
      <c r="A304" s="9" t="s">
        <v>3</v>
      </c>
      <c r="B304" s="10" t="s">
        <v>78</v>
      </c>
      <c r="C304" s="3" t="s">
        <v>1</v>
      </c>
      <c r="D304" s="11">
        <v>1389100</v>
      </c>
      <c r="E304" s="11">
        <f>1389100+63000</f>
        <v>1452100</v>
      </c>
      <c r="F304" s="11">
        <f t="shared" si="380"/>
        <v>63000</v>
      </c>
      <c r="G304" s="11">
        <v>1005440</v>
      </c>
      <c r="H304" s="11">
        <v>1005440</v>
      </c>
      <c r="I304" s="11">
        <f t="shared" si="381"/>
        <v>0</v>
      </c>
      <c r="J304" s="11">
        <v>1279080</v>
      </c>
      <c r="K304" s="11">
        <v>1279080</v>
      </c>
      <c r="L304" s="11">
        <f t="shared" si="382"/>
        <v>0</v>
      </c>
    </row>
    <row r="305" spans="1:12" x14ac:dyDescent="0.2">
      <c r="A305" s="9" t="s">
        <v>23</v>
      </c>
      <c r="B305" s="10" t="s">
        <v>78</v>
      </c>
      <c r="C305" s="3" t="s">
        <v>21</v>
      </c>
      <c r="D305" s="11">
        <v>5100</v>
      </c>
      <c r="E305" s="11">
        <v>5100</v>
      </c>
      <c r="F305" s="11">
        <f t="shared" si="380"/>
        <v>0</v>
      </c>
      <c r="G305" s="11">
        <v>5100</v>
      </c>
      <c r="H305" s="11">
        <v>5100</v>
      </c>
      <c r="I305" s="11">
        <f t="shared" si="381"/>
        <v>0</v>
      </c>
      <c r="J305" s="11">
        <v>5100</v>
      </c>
      <c r="K305" s="11">
        <v>5100</v>
      </c>
      <c r="L305" s="11">
        <f t="shared" si="382"/>
        <v>0</v>
      </c>
    </row>
    <row r="306" spans="1:12" ht="45" x14ac:dyDescent="0.2">
      <c r="A306" s="18" t="s">
        <v>77</v>
      </c>
      <c r="B306" s="19" t="s">
        <v>76</v>
      </c>
      <c r="C306" s="20" t="s">
        <v>0</v>
      </c>
      <c r="D306" s="21">
        <f t="shared" ref="D306" si="383">D307+D309</f>
        <v>1017960</v>
      </c>
      <c r="E306" s="21">
        <f t="shared" ref="E306:L306" si="384">E307+E309</f>
        <v>1194547.1600000001</v>
      </c>
      <c r="F306" s="21">
        <f t="shared" si="384"/>
        <v>176587.16000000003</v>
      </c>
      <c r="G306" s="21">
        <f t="shared" ref="G306" si="385">G307+G309</f>
        <v>1017960</v>
      </c>
      <c r="H306" s="21">
        <f t="shared" si="384"/>
        <v>1017960</v>
      </c>
      <c r="I306" s="21">
        <f t="shared" si="384"/>
        <v>0</v>
      </c>
      <c r="J306" s="21">
        <f t="shared" ref="J306" si="386">J307+J309</f>
        <v>1017960</v>
      </c>
      <c r="K306" s="21">
        <f t="shared" si="384"/>
        <v>1017960</v>
      </c>
      <c r="L306" s="21">
        <f t="shared" si="384"/>
        <v>0</v>
      </c>
    </row>
    <row r="307" spans="1:12" ht="22.5" x14ac:dyDescent="0.2">
      <c r="A307" s="6" t="s">
        <v>75</v>
      </c>
      <c r="B307" s="7" t="s">
        <v>74</v>
      </c>
      <c r="C307" s="2" t="s">
        <v>0</v>
      </c>
      <c r="D307" s="8">
        <f t="shared" ref="D307:L307" si="387">D308</f>
        <v>767000</v>
      </c>
      <c r="E307" s="8">
        <f t="shared" si="387"/>
        <v>943587.16</v>
      </c>
      <c r="F307" s="8">
        <f t="shared" si="387"/>
        <v>176587.16000000003</v>
      </c>
      <c r="G307" s="8">
        <f t="shared" si="387"/>
        <v>767000</v>
      </c>
      <c r="H307" s="8">
        <f t="shared" si="387"/>
        <v>767000</v>
      </c>
      <c r="I307" s="8">
        <f t="shared" si="387"/>
        <v>0</v>
      </c>
      <c r="J307" s="8">
        <f t="shared" si="387"/>
        <v>767000</v>
      </c>
      <c r="K307" s="8">
        <f t="shared" si="387"/>
        <v>767000</v>
      </c>
      <c r="L307" s="8">
        <f t="shared" si="387"/>
        <v>0</v>
      </c>
    </row>
    <row r="308" spans="1:12" ht="22.5" x14ac:dyDescent="0.2">
      <c r="A308" s="9" t="s">
        <v>3</v>
      </c>
      <c r="B308" s="10" t="s">
        <v>74</v>
      </c>
      <c r="C308" s="3" t="s">
        <v>1</v>
      </c>
      <c r="D308" s="11">
        <v>767000</v>
      </c>
      <c r="E308" s="11">
        <f>767000+176587.16</f>
        <v>943587.16</v>
      </c>
      <c r="F308" s="11">
        <f>E308-D308</f>
        <v>176587.16000000003</v>
      </c>
      <c r="G308" s="11">
        <v>767000</v>
      </c>
      <c r="H308" s="11">
        <v>767000</v>
      </c>
      <c r="I308" s="11">
        <f>H308-G308</f>
        <v>0</v>
      </c>
      <c r="J308" s="11">
        <v>767000</v>
      </c>
      <c r="K308" s="11">
        <v>767000</v>
      </c>
      <c r="L308" s="11">
        <f>K308-J308</f>
        <v>0</v>
      </c>
    </row>
    <row r="309" spans="1:12" ht="33.75" x14ac:dyDescent="0.2">
      <c r="A309" s="6" t="s">
        <v>73</v>
      </c>
      <c r="B309" s="7" t="s">
        <v>72</v>
      </c>
      <c r="C309" s="2" t="s">
        <v>0</v>
      </c>
      <c r="D309" s="8">
        <f t="shared" ref="D309:L309" si="388">D310</f>
        <v>250960</v>
      </c>
      <c r="E309" s="8">
        <f t="shared" si="388"/>
        <v>250960</v>
      </c>
      <c r="F309" s="8">
        <f t="shared" si="388"/>
        <v>0</v>
      </c>
      <c r="G309" s="8">
        <f t="shared" si="388"/>
        <v>250960</v>
      </c>
      <c r="H309" s="8">
        <f t="shared" si="388"/>
        <v>250960</v>
      </c>
      <c r="I309" s="8">
        <f t="shared" si="388"/>
        <v>0</v>
      </c>
      <c r="J309" s="8">
        <f t="shared" si="388"/>
        <v>250960</v>
      </c>
      <c r="K309" s="8">
        <f t="shared" si="388"/>
        <v>250960</v>
      </c>
      <c r="L309" s="8">
        <f t="shared" si="388"/>
        <v>0</v>
      </c>
    </row>
    <row r="310" spans="1:12" ht="22.5" x14ac:dyDescent="0.2">
      <c r="A310" s="9" t="s">
        <v>3</v>
      </c>
      <c r="B310" s="10" t="s">
        <v>72</v>
      </c>
      <c r="C310" s="3" t="s">
        <v>1</v>
      </c>
      <c r="D310" s="11">
        <v>250960</v>
      </c>
      <c r="E310" s="11">
        <v>250960</v>
      </c>
      <c r="F310" s="11">
        <f>E310-D310</f>
        <v>0</v>
      </c>
      <c r="G310" s="11">
        <v>250960</v>
      </c>
      <c r="H310" s="11">
        <v>250960</v>
      </c>
      <c r="I310" s="11">
        <f>H310-G310</f>
        <v>0</v>
      </c>
      <c r="J310" s="11">
        <v>250960</v>
      </c>
      <c r="K310" s="11">
        <v>250960</v>
      </c>
      <c r="L310" s="11">
        <f>K310-J310</f>
        <v>0</v>
      </c>
    </row>
    <row r="311" spans="1:12" ht="22.5" x14ac:dyDescent="0.2">
      <c r="A311" s="14" t="s">
        <v>71</v>
      </c>
      <c r="B311" s="15" t="s">
        <v>70</v>
      </c>
      <c r="C311" s="16" t="s">
        <v>0</v>
      </c>
      <c r="D311" s="17">
        <f t="shared" ref="D311" si="389">D312+D317+D322</f>
        <v>121910445.78000002</v>
      </c>
      <c r="E311" s="17">
        <f t="shared" ref="E311:L311" si="390">E312+E317+E322</f>
        <v>125327904.51000001</v>
      </c>
      <c r="F311" s="17">
        <f t="shared" si="390"/>
        <v>3417458.7299999967</v>
      </c>
      <c r="G311" s="17">
        <f t="shared" ref="G311" si="391">G312+G317+G322</f>
        <v>101245380</v>
      </c>
      <c r="H311" s="17">
        <f t="shared" si="390"/>
        <v>101245380</v>
      </c>
      <c r="I311" s="17">
        <f t="shared" si="390"/>
        <v>0</v>
      </c>
      <c r="J311" s="17">
        <f t="shared" ref="J311" si="392">J312+J317+J322</f>
        <v>91320270.030000001</v>
      </c>
      <c r="K311" s="17">
        <f t="shared" si="390"/>
        <v>91320270.030000001</v>
      </c>
      <c r="L311" s="17">
        <f t="shared" si="390"/>
        <v>0</v>
      </c>
    </row>
    <row r="312" spans="1:12" ht="22.5" x14ac:dyDescent="0.2">
      <c r="A312" s="18" t="s">
        <v>69</v>
      </c>
      <c r="B312" s="19" t="s">
        <v>68</v>
      </c>
      <c r="C312" s="20" t="s">
        <v>0</v>
      </c>
      <c r="D312" s="21">
        <f t="shared" ref="D312:L312" si="393">D313</f>
        <v>21612452.449999999</v>
      </c>
      <c r="E312" s="21">
        <f t="shared" si="393"/>
        <v>21757052.449999999</v>
      </c>
      <c r="F312" s="21">
        <f t="shared" si="393"/>
        <v>144600</v>
      </c>
      <c r="G312" s="21">
        <f t="shared" si="393"/>
        <v>18267035.690000001</v>
      </c>
      <c r="H312" s="21">
        <f t="shared" si="393"/>
        <v>18267035.690000001</v>
      </c>
      <c r="I312" s="21">
        <f t="shared" si="393"/>
        <v>0</v>
      </c>
      <c r="J312" s="21">
        <f t="shared" si="393"/>
        <v>16573119.810000001</v>
      </c>
      <c r="K312" s="21">
        <f t="shared" si="393"/>
        <v>16573119.810000001</v>
      </c>
      <c r="L312" s="21">
        <f t="shared" si="393"/>
        <v>0</v>
      </c>
    </row>
    <row r="313" spans="1:12" ht="22.5" x14ac:dyDescent="0.2">
      <c r="A313" s="6" t="s">
        <v>67</v>
      </c>
      <c r="B313" s="7" t="s">
        <v>66</v>
      </c>
      <c r="C313" s="2" t="s">
        <v>0</v>
      </c>
      <c r="D313" s="8">
        <f t="shared" ref="D313" si="394">D314+D315+D316</f>
        <v>21612452.449999999</v>
      </c>
      <c r="E313" s="8">
        <f t="shared" ref="E313:L313" si="395">E314+E315+E316</f>
        <v>21757052.449999999</v>
      </c>
      <c r="F313" s="8">
        <f t="shared" si="395"/>
        <v>144600</v>
      </c>
      <c r="G313" s="8">
        <f t="shared" ref="G313" si="396">G314+G315+G316</f>
        <v>18267035.690000001</v>
      </c>
      <c r="H313" s="8">
        <f t="shared" si="395"/>
        <v>18267035.690000001</v>
      </c>
      <c r="I313" s="8">
        <f t="shared" si="395"/>
        <v>0</v>
      </c>
      <c r="J313" s="8">
        <f t="shared" ref="J313" si="397">J314+J315+J316</f>
        <v>16573119.810000001</v>
      </c>
      <c r="K313" s="8">
        <f t="shared" si="395"/>
        <v>16573119.810000001</v>
      </c>
      <c r="L313" s="8">
        <f t="shared" si="395"/>
        <v>0</v>
      </c>
    </row>
    <row r="314" spans="1:12" ht="45" x14ac:dyDescent="0.2">
      <c r="A314" s="9" t="s">
        <v>17</v>
      </c>
      <c r="B314" s="10" t="s">
        <v>66</v>
      </c>
      <c r="C314" s="3" t="s">
        <v>16</v>
      </c>
      <c r="D314" s="11">
        <v>20853655.109999999</v>
      </c>
      <c r="E314" s="11">
        <f>20853655.11+10000</f>
        <v>20863655.109999999</v>
      </c>
      <c r="F314" s="11">
        <f t="shared" ref="F314:F316" si="398">E314-D314</f>
        <v>10000</v>
      </c>
      <c r="G314" s="11">
        <v>17597731.690000001</v>
      </c>
      <c r="H314" s="11">
        <v>17597731.690000001</v>
      </c>
      <c r="I314" s="11">
        <f t="shared" ref="I314:I316" si="399">H314-G314</f>
        <v>0</v>
      </c>
      <c r="J314" s="11">
        <v>16060065.810000001</v>
      </c>
      <c r="K314" s="11">
        <v>16060065.810000001</v>
      </c>
      <c r="L314" s="11">
        <f t="shared" ref="L314:L316" si="400">K314-J314</f>
        <v>0</v>
      </c>
    </row>
    <row r="315" spans="1:12" ht="22.5" x14ac:dyDescent="0.2">
      <c r="A315" s="9" t="s">
        <v>3</v>
      </c>
      <c r="B315" s="10" t="s">
        <v>66</v>
      </c>
      <c r="C315" s="3" t="s">
        <v>1</v>
      </c>
      <c r="D315" s="11">
        <v>757493.34</v>
      </c>
      <c r="E315" s="11">
        <f>757493.34+134600</f>
        <v>892093.34</v>
      </c>
      <c r="F315" s="11">
        <f t="shared" si="398"/>
        <v>134600</v>
      </c>
      <c r="G315" s="11">
        <v>668000</v>
      </c>
      <c r="H315" s="11">
        <v>668000</v>
      </c>
      <c r="I315" s="11">
        <f t="shared" si="399"/>
        <v>0</v>
      </c>
      <c r="J315" s="11">
        <v>511750</v>
      </c>
      <c r="K315" s="11">
        <v>511750</v>
      </c>
      <c r="L315" s="11">
        <f t="shared" si="400"/>
        <v>0</v>
      </c>
    </row>
    <row r="316" spans="1:12" x14ac:dyDescent="0.2">
      <c r="A316" s="9" t="s">
        <v>23</v>
      </c>
      <c r="B316" s="10" t="s">
        <v>66</v>
      </c>
      <c r="C316" s="3" t="s">
        <v>21</v>
      </c>
      <c r="D316" s="11">
        <v>1304</v>
      </c>
      <c r="E316" s="11">
        <v>1304</v>
      </c>
      <c r="F316" s="11">
        <f t="shared" si="398"/>
        <v>0</v>
      </c>
      <c r="G316" s="11">
        <v>1304</v>
      </c>
      <c r="H316" s="11">
        <v>1304</v>
      </c>
      <c r="I316" s="11">
        <f t="shared" si="399"/>
        <v>0</v>
      </c>
      <c r="J316" s="11">
        <v>1304</v>
      </c>
      <c r="K316" s="11">
        <v>1304</v>
      </c>
      <c r="L316" s="11">
        <f t="shared" si="400"/>
        <v>0</v>
      </c>
    </row>
    <row r="317" spans="1:12" ht="22.5" x14ac:dyDescent="0.2">
      <c r="A317" s="18" t="s">
        <v>65</v>
      </c>
      <c r="B317" s="19" t="s">
        <v>64</v>
      </c>
      <c r="C317" s="20" t="s">
        <v>0</v>
      </c>
      <c r="D317" s="21">
        <f t="shared" ref="D317:L317" si="401">D318</f>
        <v>77085175.960000008</v>
      </c>
      <c r="E317" s="21">
        <f t="shared" si="401"/>
        <v>80552175.960000008</v>
      </c>
      <c r="F317" s="21">
        <f t="shared" si="401"/>
        <v>3467000</v>
      </c>
      <c r="G317" s="21">
        <f t="shared" si="401"/>
        <v>61269692.710000001</v>
      </c>
      <c r="H317" s="21">
        <f t="shared" si="401"/>
        <v>61269692.710000001</v>
      </c>
      <c r="I317" s="21">
        <f t="shared" si="401"/>
        <v>0</v>
      </c>
      <c r="J317" s="21">
        <f t="shared" si="401"/>
        <v>54914607.5</v>
      </c>
      <c r="K317" s="21">
        <f t="shared" si="401"/>
        <v>54914607.5</v>
      </c>
      <c r="L317" s="21">
        <f t="shared" si="401"/>
        <v>0</v>
      </c>
    </row>
    <row r="318" spans="1:12" ht="33.75" x14ac:dyDescent="0.2">
      <c r="A318" s="6" t="s">
        <v>63</v>
      </c>
      <c r="B318" s="7" t="s">
        <v>62</v>
      </c>
      <c r="C318" s="2" t="s">
        <v>0</v>
      </c>
      <c r="D318" s="8">
        <f t="shared" ref="D318" si="402">D319+D320+D321</f>
        <v>77085175.960000008</v>
      </c>
      <c r="E318" s="8">
        <f t="shared" ref="E318:L318" si="403">E319+E320+E321</f>
        <v>80552175.960000008</v>
      </c>
      <c r="F318" s="8">
        <f t="shared" si="403"/>
        <v>3467000</v>
      </c>
      <c r="G318" s="8">
        <f t="shared" ref="G318" si="404">G319+G320+G321</f>
        <v>61269692.710000001</v>
      </c>
      <c r="H318" s="8">
        <f t="shared" si="403"/>
        <v>61269692.710000001</v>
      </c>
      <c r="I318" s="8">
        <f t="shared" si="403"/>
        <v>0</v>
      </c>
      <c r="J318" s="8">
        <f t="shared" ref="J318" si="405">J319+J320+J321</f>
        <v>54914607.5</v>
      </c>
      <c r="K318" s="8">
        <f t="shared" si="403"/>
        <v>54914607.5</v>
      </c>
      <c r="L318" s="8">
        <f t="shared" si="403"/>
        <v>0</v>
      </c>
    </row>
    <row r="319" spans="1:12" ht="45" x14ac:dyDescent="0.2">
      <c r="A319" s="9" t="s">
        <v>17</v>
      </c>
      <c r="B319" s="10" t="s">
        <v>62</v>
      </c>
      <c r="C319" s="3" t="s">
        <v>16</v>
      </c>
      <c r="D319" s="11">
        <v>68447612.780000001</v>
      </c>
      <c r="E319" s="11">
        <f>68447612.78+880000</f>
        <v>69327612.780000001</v>
      </c>
      <c r="F319" s="11">
        <f>E319-D319</f>
        <v>880000</v>
      </c>
      <c r="G319" s="11">
        <v>55866686.740000002</v>
      </c>
      <c r="H319" s="11">
        <v>55866686.740000002</v>
      </c>
      <c r="I319" s="11">
        <f t="shared" ref="I319:I321" si="406">H319-G319</f>
        <v>0</v>
      </c>
      <c r="J319" s="11">
        <v>50977161.5</v>
      </c>
      <c r="K319" s="11">
        <v>50977161.5</v>
      </c>
      <c r="L319" s="11">
        <f t="shared" ref="L319:L321" si="407">K319-J319</f>
        <v>0</v>
      </c>
    </row>
    <row r="320" spans="1:12" ht="22.5" x14ac:dyDescent="0.2">
      <c r="A320" s="9" t="s">
        <v>3</v>
      </c>
      <c r="B320" s="10" t="s">
        <v>62</v>
      </c>
      <c r="C320" s="3" t="s">
        <v>1</v>
      </c>
      <c r="D320" s="11">
        <v>8607344.1799999997</v>
      </c>
      <c r="E320" s="11">
        <f>8607344.18+2587000</f>
        <v>11194344.18</v>
      </c>
      <c r="F320" s="11">
        <f>E320-D320</f>
        <v>2587000</v>
      </c>
      <c r="G320" s="11">
        <v>5395450.9699999997</v>
      </c>
      <c r="H320" s="11">
        <v>5395450.9699999997</v>
      </c>
      <c r="I320" s="11">
        <f t="shared" si="406"/>
        <v>0</v>
      </c>
      <c r="J320" s="11">
        <v>3929891</v>
      </c>
      <c r="K320" s="11">
        <v>3929891</v>
      </c>
      <c r="L320" s="11">
        <f t="shared" si="407"/>
        <v>0</v>
      </c>
    </row>
    <row r="321" spans="1:12" x14ac:dyDescent="0.2">
      <c r="A321" s="9" t="s">
        <v>23</v>
      </c>
      <c r="B321" s="10" t="s">
        <v>62</v>
      </c>
      <c r="C321" s="3" t="s">
        <v>21</v>
      </c>
      <c r="D321" s="11">
        <v>30219</v>
      </c>
      <c r="E321" s="11">
        <v>30219</v>
      </c>
      <c r="F321" s="11">
        <f>E321-D321</f>
        <v>0</v>
      </c>
      <c r="G321" s="11">
        <v>7555</v>
      </c>
      <c r="H321" s="11">
        <v>7555</v>
      </c>
      <c r="I321" s="11">
        <f t="shared" si="406"/>
        <v>0</v>
      </c>
      <c r="J321" s="11">
        <v>7555</v>
      </c>
      <c r="K321" s="11">
        <v>7555</v>
      </c>
      <c r="L321" s="11">
        <f t="shared" si="407"/>
        <v>0</v>
      </c>
    </row>
    <row r="322" spans="1:12" ht="22.5" x14ac:dyDescent="0.2">
      <c r="A322" s="18" t="s">
        <v>61</v>
      </c>
      <c r="B322" s="19" t="s">
        <v>60</v>
      </c>
      <c r="C322" s="20" t="s">
        <v>0</v>
      </c>
      <c r="D322" s="21">
        <f t="shared" ref="D322" si="408">D323+D325</f>
        <v>23212817.370000001</v>
      </c>
      <c r="E322" s="21">
        <f t="shared" ref="E322:L322" si="409">E323+E325</f>
        <v>23018676.099999998</v>
      </c>
      <c r="F322" s="21">
        <f t="shared" si="409"/>
        <v>-194141.27000000328</v>
      </c>
      <c r="G322" s="21">
        <f t="shared" ref="G322" si="410">G323+G325</f>
        <v>21708651.600000001</v>
      </c>
      <c r="H322" s="21">
        <f t="shared" si="409"/>
        <v>21708651.600000001</v>
      </c>
      <c r="I322" s="21">
        <f t="shared" si="409"/>
        <v>0</v>
      </c>
      <c r="J322" s="21">
        <f t="shared" ref="J322" si="411">J323+J325</f>
        <v>19832542.719999999</v>
      </c>
      <c r="K322" s="21">
        <f t="shared" si="409"/>
        <v>19832542.719999999</v>
      </c>
      <c r="L322" s="21">
        <f t="shared" si="409"/>
        <v>0</v>
      </c>
    </row>
    <row r="323" spans="1:12" ht="22.5" x14ac:dyDescent="0.2">
      <c r="A323" s="6" t="s">
        <v>59</v>
      </c>
      <c r="B323" s="7" t="s">
        <v>58</v>
      </c>
      <c r="C323" s="2" t="s">
        <v>0</v>
      </c>
      <c r="D323" s="8">
        <f t="shared" ref="D323:L323" si="412">D324</f>
        <v>23212817.370000001</v>
      </c>
      <c r="E323" s="8">
        <f t="shared" si="412"/>
        <v>23018676.099999998</v>
      </c>
      <c r="F323" s="8">
        <f t="shared" si="412"/>
        <v>-194141.27000000328</v>
      </c>
      <c r="G323" s="8">
        <f t="shared" si="412"/>
        <v>21708651.600000001</v>
      </c>
      <c r="H323" s="8">
        <f t="shared" si="412"/>
        <v>21708651.600000001</v>
      </c>
      <c r="I323" s="8">
        <f t="shared" si="412"/>
        <v>0</v>
      </c>
      <c r="J323" s="8">
        <f t="shared" si="412"/>
        <v>19832542.719999999</v>
      </c>
      <c r="K323" s="8">
        <f t="shared" si="412"/>
        <v>19832542.719999999</v>
      </c>
      <c r="L323" s="8">
        <f t="shared" si="412"/>
        <v>0</v>
      </c>
    </row>
    <row r="324" spans="1:12" ht="22.5" x14ac:dyDescent="0.2">
      <c r="A324" s="9" t="s">
        <v>56</v>
      </c>
      <c r="B324" s="10" t="s">
        <v>58</v>
      </c>
      <c r="C324" s="3" t="s">
        <v>54</v>
      </c>
      <c r="D324" s="11">
        <v>23212817.370000001</v>
      </c>
      <c r="E324" s="11">
        <f>23212817.37+807711.33-1001852.6</f>
        <v>23018676.099999998</v>
      </c>
      <c r="F324" s="11">
        <f>E324-D324</f>
        <v>-194141.27000000328</v>
      </c>
      <c r="G324" s="11">
        <v>21708651.600000001</v>
      </c>
      <c r="H324" s="11">
        <v>21708651.600000001</v>
      </c>
      <c r="I324" s="11">
        <f>H324-G324</f>
        <v>0</v>
      </c>
      <c r="J324" s="11">
        <v>19832542.719999999</v>
      </c>
      <c r="K324" s="11">
        <v>19832542.719999999</v>
      </c>
      <c r="L324" s="11">
        <f>K324-J324</f>
        <v>0</v>
      </c>
    </row>
    <row r="325" spans="1:12" ht="22.5" x14ac:dyDescent="0.2">
      <c r="A325" s="6" t="s">
        <v>57</v>
      </c>
      <c r="B325" s="7" t="s">
        <v>55</v>
      </c>
      <c r="C325" s="2" t="s">
        <v>0</v>
      </c>
      <c r="D325" s="8">
        <f t="shared" ref="D325:L325" si="413">D326</f>
        <v>0</v>
      </c>
      <c r="E325" s="8">
        <f t="shared" si="413"/>
        <v>0</v>
      </c>
      <c r="F325" s="8">
        <f t="shared" si="413"/>
        <v>0</v>
      </c>
      <c r="G325" s="8">
        <f t="shared" si="413"/>
        <v>0</v>
      </c>
      <c r="H325" s="8">
        <f t="shared" si="413"/>
        <v>0</v>
      </c>
      <c r="I325" s="8">
        <f t="shared" si="413"/>
        <v>0</v>
      </c>
      <c r="J325" s="8">
        <f t="shared" si="413"/>
        <v>0</v>
      </c>
      <c r="K325" s="8">
        <f t="shared" si="413"/>
        <v>0</v>
      </c>
      <c r="L325" s="8">
        <f t="shared" si="413"/>
        <v>0</v>
      </c>
    </row>
    <row r="326" spans="1:12" ht="22.5" x14ac:dyDescent="0.2">
      <c r="A326" s="9" t="s">
        <v>56</v>
      </c>
      <c r="B326" s="10" t="s">
        <v>55</v>
      </c>
      <c r="C326" s="3" t="s">
        <v>54</v>
      </c>
      <c r="D326" s="11"/>
      <c r="E326" s="11"/>
      <c r="F326" s="11">
        <f>E326-D326</f>
        <v>0</v>
      </c>
      <c r="G326" s="11"/>
      <c r="H326" s="11"/>
      <c r="I326" s="11">
        <f>H326-G326</f>
        <v>0</v>
      </c>
      <c r="J326" s="11"/>
      <c r="K326" s="11"/>
      <c r="L326" s="11">
        <f>K326-J326</f>
        <v>0</v>
      </c>
    </row>
    <row r="327" spans="1:12" ht="33.75" x14ac:dyDescent="0.2">
      <c r="A327" s="14" t="s">
        <v>53</v>
      </c>
      <c r="B327" s="15" t="s">
        <v>52</v>
      </c>
      <c r="C327" s="16" t="s">
        <v>0</v>
      </c>
      <c r="D327" s="17">
        <f t="shared" ref="D327" si="414">D328+D333+D336</f>
        <v>1100000</v>
      </c>
      <c r="E327" s="17">
        <f t="shared" ref="E327:L327" si="415">E328+E333+E336</f>
        <v>1100000</v>
      </c>
      <c r="F327" s="17">
        <f t="shared" si="415"/>
        <v>0</v>
      </c>
      <c r="G327" s="17">
        <f t="shared" ref="G327" si="416">G328+G333+G336</f>
        <v>100000</v>
      </c>
      <c r="H327" s="17">
        <f t="shared" si="415"/>
        <v>100000</v>
      </c>
      <c r="I327" s="17">
        <f t="shared" si="415"/>
        <v>0</v>
      </c>
      <c r="J327" s="17">
        <f t="shared" ref="J327" si="417">J328+J333+J336</f>
        <v>100000</v>
      </c>
      <c r="K327" s="17">
        <f t="shared" si="415"/>
        <v>100000</v>
      </c>
      <c r="L327" s="17">
        <f t="shared" si="415"/>
        <v>0</v>
      </c>
    </row>
    <row r="328" spans="1:12" ht="22.5" x14ac:dyDescent="0.2">
      <c r="A328" s="18" t="s">
        <v>51</v>
      </c>
      <c r="B328" s="19" t="s">
        <v>50</v>
      </c>
      <c r="C328" s="20" t="s">
        <v>0</v>
      </c>
      <c r="D328" s="21">
        <f t="shared" ref="D328" si="418">D329+D331</f>
        <v>1050000</v>
      </c>
      <c r="E328" s="21">
        <f t="shared" ref="E328:L328" si="419">E329+E331</f>
        <v>1050000</v>
      </c>
      <c r="F328" s="21">
        <f t="shared" si="419"/>
        <v>0</v>
      </c>
      <c r="G328" s="21">
        <f t="shared" ref="G328" si="420">G329+G331</f>
        <v>50000</v>
      </c>
      <c r="H328" s="21">
        <f t="shared" si="419"/>
        <v>50000</v>
      </c>
      <c r="I328" s="21">
        <f t="shared" si="419"/>
        <v>0</v>
      </c>
      <c r="J328" s="21">
        <f t="shared" ref="J328" si="421">J329+J331</f>
        <v>50000</v>
      </c>
      <c r="K328" s="21">
        <f t="shared" si="419"/>
        <v>50000</v>
      </c>
      <c r="L328" s="21">
        <f t="shared" si="419"/>
        <v>0</v>
      </c>
    </row>
    <row r="329" spans="1:12" ht="22.5" x14ac:dyDescent="0.2">
      <c r="A329" s="6" t="s">
        <v>49</v>
      </c>
      <c r="B329" s="7" t="s">
        <v>48</v>
      </c>
      <c r="C329" s="2" t="s">
        <v>0</v>
      </c>
      <c r="D329" s="8">
        <f t="shared" ref="D329:L329" si="422">D330</f>
        <v>50000</v>
      </c>
      <c r="E329" s="8">
        <f t="shared" si="422"/>
        <v>50000</v>
      </c>
      <c r="F329" s="8">
        <f t="shared" si="422"/>
        <v>0</v>
      </c>
      <c r="G329" s="8">
        <f t="shared" si="422"/>
        <v>50000</v>
      </c>
      <c r="H329" s="8">
        <f t="shared" si="422"/>
        <v>50000</v>
      </c>
      <c r="I329" s="8">
        <f t="shared" si="422"/>
        <v>0</v>
      </c>
      <c r="J329" s="8">
        <f t="shared" si="422"/>
        <v>50000</v>
      </c>
      <c r="K329" s="8">
        <f t="shared" si="422"/>
        <v>50000</v>
      </c>
      <c r="L329" s="8">
        <f t="shared" si="422"/>
        <v>0</v>
      </c>
    </row>
    <row r="330" spans="1:12" ht="22.5" x14ac:dyDescent="0.2">
      <c r="A330" s="9" t="s">
        <v>3</v>
      </c>
      <c r="B330" s="10" t="s">
        <v>48</v>
      </c>
      <c r="C330" s="3" t="s">
        <v>1</v>
      </c>
      <c r="D330" s="11">
        <v>50000</v>
      </c>
      <c r="E330" s="11">
        <v>50000</v>
      </c>
      <c r="F330" s="11">
        <f>E330-D330</f>
        <v>0</v>
      </c>
      <c r="G330" s="11">
        <v>50000</v>
      </c>
      <c r="H330" s="11">
        <v>50000</v>
      </c>
      <c r="I330" s="11">
        <f>H330-G330</f>
        <v>0</v>
      </c>
      <c r="J330" s="11">
        <v>50000</v>
      </c>
      <c r="K330" s="11">
        <v>50000</v>
      </c>
      <c r="L330" s="11">
        <f>K330-J330</f>
        <v>0</v>
      </c>
    </row>
    <row r="331" spans="1:12" ht="56.25" x14ac:dyDescent="0.2">
      <c r="A331" s="9" t="s">
        <v>371</v>
      </c>
      <c r="B331" s="10" t="s">
        <v>370</v>
      </c>
      <c r="C331" s="38">
        <v>0</v>
      </c>
      <c r="D331" s="11">
        <f t="shared" ref="D331:L331" si="423">D332</f>
        <v>1000000</v>
      </c>
      <c r="E331" s="11">
        <f t="shared" si="423"/>
        <v>1000000</v>
      </c>
      <c r="F331" s="11">
        <f t="shared" si="423"/>
        <v>0</v>
      </c>
      <c r="G331" s="11">
        <f t="shared" si="423"/>
        <v>0</v>
      </c>
      <c r="H331" s="11">
        <f t="shared" si="423"/>
        <v>0</v>
      </c>
      <c r="I331" s="11">
        <f t="shared" si="423"/>
        <v>0</v>
      </c>
      <c r="J331" s="11">
        <f t="shared" si="423"/>
        <v>0</v>
      </c>
      <c r="K331" s="11">
        <f t="shared" si="423"/>
        <v>0</v>
      </c>
      <c r="L331" s="11">
        <f t="shared" si="423"/>
        <v>0</v>
      </c>
    </row>
    <row r="332" spans="1:12" ht="22.5" x14ac:dyDescent="0.2">
      <c r="A332" s="9" t="s">
        <v>56</v>
      </c>
      <c r="B332" s="10" t="s">
        <v>370</v>
      </c>
      <c r="C332" s="38">
        <v>600</v>
      </c>
      <c r="D332" s="11">
        <v>1000000</v>
      </c>
      <c r="E332" s="11">
        <v>1000000</v>
      </c>
      <c r="F332" s="11">
        <f t="shared" ref="F332" si="424">E332-D332</f>
        <v>0</v>
      </c>
      <c r="G332" s="11"/>
      <c r="H332" s="11"/>
      <c r="I332" s="11">
        <f t="shared" ref="I332" si="425">H332-G332</f>
        <v>0</v>
      </c>
      <c r="J332" s="11"/>
      <c r="K332" s="11"/>
      <c r="L332" s="11">
        <f t="shared" ref="L332" si="426">K332-J332</f>
        <v>0</v>
      </c>
    </row>
    <row r="333" spans="1:12" ht="33.75" x14ac:dyDescent="0.2">
      <c r="A333" s="18" t="s">
        <v>47</v>
      </c>
      <c r="B333" s="19" t="s">
        <v>46</v>
      </c>
      <c r="C333" s="20" t="s">
        <v>0</v>
      </c>
      <c r="D333" s="21">
        <f t="shared" ref="D333:L334" si="427">D334</f>
        <v>25000</v>
      </c>
      <c r="E333" s="21">
        <f t="shared" si="427"/>
        <v>25000</v>
      </c>
      <c r="F333" s="21">
        <f t="shared" si="427"/>
        <v>0</v>
      </c>
      <c r="G333" s="21">
        <f t="shared" si="427"/>
        <v>25000</v>
      </c>
      <c r="H333" s="21">
        <f t="shared" si="427"/>
        <v>25000</v>
      </c>
      <c r="I333" s="21">
        <f t="shared" si="427"/>
        <v>0</v>
      </c>
      <c r="J333" s="21">
        <f t="shared" si="427"/>
        <v>25000</v>
      </c>
      <c r="K333" s="21">
        <f t="shared" si="427"/>
        <v>25000</v>
      </c>
      <c r="L333" s="21">
        <f t="shared" si="427"/>
        <v>0</v>
      </c>
    </row>
    <row r="334" spans="1:12" ht="45" x14ac:dyDescent="0.2">
      <c r="A334" s="6" t="s">
        <v>45</v>
      </c>
      <c r="B334" s="7" t="s">
        <v>44</v>
      </c>
      <c r="C334" s="2" t="s">
        <v>0</v>
      </c>
      <c r="D334" s="8">
        <f t="shared" si="427"/>
        <v>25000</v>
      </c>
      <c r="E334" s="8">
        <f t="shared" si="427"/>
        <v>25000</v>
      </c>
      <c r="F334" s="8">
        <f t="shared" si="427"/>
        <v>0</v>
      </c>
      <c r="G334" s="8">
        <f t="shared" si="427"/>
        <v>25000</v>
      </c>
      <c r="H334" s="8">
        <f t="shared" si="427"/>
        <v>25000</v>
      </c>
      <c r="I334" s="8">
        <f t="shared" si="427"/>
        <v>0</v>
      </c>
      <c r="J334" s="8">
        <f t="shared" si="427"/>
        <v>25000</v>
      </c>
      <c r="K334" s="8">
        <f t="shared" si="427"/>
        <v>25000</v>
      </c>
      <c r="L334" s="8">
        <f t="shared" si="427"/>
        <v>0</v>
      </c>
    </row>
    <row r="335" spans="1:12" ht="22.5" x14ac:dyDescent="0.2">
      <c r="A335" s="9" t="s">
        <v>3</v>
      </c>
      <c r="B335" s="10" t="s">
        <v>44</v>
      </c>
      <c r="C335" s="3" t="s">
        <v>1</v>
      </c>
      <c r="D335" s="11">
        <v>25000</v>
      </c>
      <c r="E335" s="11">
        <v>25000</v>
      </c>
      <c r="F335" s="11">
        <f>E335-D335</f>
        <v>0</v>
      </c>
      <c r="G335" s="11">
        <v>25000</v>
      </c>
      <c r="H335" s="11">
        <v>25000</v>
      </c>
      <c r="I335" s="11">
        <f>H335-G335</f>
        <v>0</v>
      </c>
      <c r="J335" s="11">
        <v>25000</v>
      </c>
      <c r="K335" s="11">
        <v>25000</v>
      </c>
      <c r="L335" s="11">
        <f>K335-J335</f>
        <v>0</v>
      </c>
    </row>
    <row r="336" spans="1:12" ht="33.75" x14ac:dyDescent="0.2">
      <c r="A336" s="18" t="s">
        <v>43</v>
      </c>
      <c r="B336" s="19" t="s">
        <v>42</v>
      </c>
      <c r="C336" s="20" t="s">
        <v>0</v>
      </c>
      <c r="D336" s="21">
        <f t="shared" ref="D336:L337" si="428">D337</f>
        <v>25000</v>
      </c>
      <c r="E336" s="21">
        <f t="shared" si="428"/>
        <v>25000</v>
      </c>
      <c r="F336" s="21">
        <f t="shared" si="428"/>
        <v>0</v>
      </c>
      <c r="G336" s="21">
        <f t="shared" si="428"/>
        <v>25000</v>
      </c>
      <c r="H336" s="21">
        <f t="shared" si="428"/>
        <v>25000</v>
      </c>
      <c r="I336" s="21">
        <f t="shared" si="428"/>
        <v>0</v>
      </c>
      <c r="J336" s="21">
        <f t="shared" si="428"/>
        <v>25000</v>
      </c>
      <c r="K336" s="21">
        <f t="shared" si="428"/>
        <v>25000</v>
      </c>
      <c r="L336" s="21">
        <f t="shared" si="428"/>
        <v>0</v>
      </c>
    </row>
    <row r="337" spans="1:12" ht="22.5" x14ac:dyDescent="0.2">
      <c r="A337" s="6" t="s">
        <v>41</v>
      </c>
      <c r="B337" s="7" t="s">
        <v>40</v>
      </c>
      <c r="C337" s="2" t="s">
        <v>0</v>
      </c>
      <c r="D337" s="8">
        <f t="shared" si="428"/>
        <v>25000</v>
      </c>
      <c r="E337" s="8">
        <f t="shared" si="428"/>
        <v>25000</v>
      </c>
      <c r="F337" s="8">
        <f t="shared" si="428"/>
        <v>0</v>
      </c>
      <c r="G337" s="8">
        <f t="shared" si="428"/>
        <v>25000</v>
      </c>
      <c r="H337" s="8">
        <f t="shared" si="428"/>
        <v>25000</v>
      </c>
      <c r="I337" s="8">
        <f t="shared" si="428"/>
        <v>0</v>
      </c>
      <c r="J337" s="8">
        <f t="shared" si="428"/>
        <v>25000</v>
      </c>
      <c r="K337" s="8">
        <f t="shared" si="428"/>
        <v>25000</v>
      </c>
      <c r="L337" s="8">
        <f t="shared" si="428"/>
        <v>0</v>
      </c>
    </row>
    <row r="338" spans="1:12" ht="22.5" x14ac:dyDescent="0.2">
      <c r="A338" s="9" t="s">
        <v>3</v>
      </c>
      <c r="B338" s="10" t="s">
        <v>40</v>
      </c>
      <c r="C338" s="3" t="s">
        <v>1</v>
      </c>
      <c r="D338" s="11">
        <v>25000</v>
      </c>
      <c r="E338" s="11">
        <v>25000</v>
      </c>
      <c r="F338" s="11">
        <f>E338-D338</f>
        <v>0</v>
      </c>
      <c r="G338" s="11">
        <v>25000</v>
      </c>
      <c r="H338" s="11">
        <v>25000</v>
      </c>
      <c r="I338" s="11">
        <f>H338-G338</f>
        <v>0</v>
      </c>
      <c r="J338" s="11">
        <v>25000</v>
      </c>
      <c r="K338" s="11">
        <v>25000</v>
      </c>
      <c r="L338" s="11">
        <f>K338-J338</f>
        <v>0</v>
      </c>
    </row>
    <row r="339" spans="1:12" x14ac:dyDescent="0.2">
      <c r="A339" s="26" t="s">
        <v>39</v>
      </c>
      <c r="B339" s="27" t="s">
        <v>38</v>
      </c>
      <c r="C339" s="28" t="s">
        <v>0</v>
      </c>
      <c r="D339" s="29">
        <f t="shared" ref="D339" si="429">D340+D345+D349+D357+D361</f>
        <v>18480208.829999998</v>
      </c>
      <c r="E339" s="29">
        <f t="shared" ref="E339:L339" si="430">E340+E345+E349+E357+E361</f>
        <v>18480208.829999998</v>
      </c>
      <c r="F339" s="29">
        <f t="shared" si="430"/>
        <v>0</v>
      </c>
      <c r="G339" s="29">
        <f t="shared" ref="G339" si="431">G340+G345+G349+G357+G361</f>
        <v>11142544.41</v>
      </c>
      <c r="H339" s="29">
        <f t="shared" si="430"/>
        <v>11142544.41</v>
      </c>
      <c r="I339" s="29">
        <f t="shared" si="430"/>
        <v>0</v>
      </c>
      <c r="J339" s="29">
        <f t="shared" ref="J339" si="432">J340+J345+J349+J357+J361</f>
        <v>14343524.039999999</v>
      </c>
      <c r="K339" s="29">
        <f t="shared" si="430"/>
        <v>14343524.039999999</v>
      </c>
      <c r="L339" s="29">
        <f t="shared" si="430"/>
        <v>0</v>
      </c>
    </row>
    <row r="340" spans="1:12" x14ac:dyDescent="0.2">
      <c r="A340" s="30" t="s">
        <v>37</v>
      </c>
      <c r="B340" s="31" t="s">
        <v>36</v>
      </c>
      <c r="C340" s="32" t="s">
        <v>0</v>
      </c>
      <c r="D340" s="33">
        <f t="shared" ref="D340:L340" si="433">D341</f>
        <v>4772382.0500000007</v>
      </c>
      <c r="E340" s="33">
        <f t="shared" si="433"/>
        <v>4772382.0500000007</v>
      </c>
      <c r="F340" s="33">
        <f t="shared" si="433"/>
        <v>0</v>
      </c>
      <c r="G340" s="33">
        <f t="shared" si="433"/>
        <v>1814294.41</v>
      </c>
      <c r="H340" s="33">
        <f t="shared" si="433"/>
        <v>1814294.41</v>
      </c>
      <c r="I340" s="33">
        <f t="shared" si="433"/>
        <v>0</v>
      </c>
      <c r="J340" s="33">
        <f t="shared" si="433"/>
        <v>1699344.04</v>
      </c>
      <c r="K340" s="33">
        <f t="shared" si="433"/>
        <v>1699344.04</v>
      </c>
      <c r="L340" s="33">
        <f t="shared" si="433"/>
        <v>0</v>
      </c>
    </row>
    <row r="341" spans="1:12" ht="22.5" x14ac:dyDescent="0.2">
      <c r="A341" s="34" t="s">
        <v>35</v>
      </c>
      <c r="B341" s="35" t="s">
        <v>34</v>
      </c>
      <c r="C341" s="36" t="s">
        <v>0</v>
      </c>
      <c r="D341" s="37">
        <f t="shared" ref="D341" si="434">D342+D343+D344</f>
        <v>4772382.0500000007</v>
      </c>
      <c r="E341" s="37">
        <f t="shared" ref="E341:L341" si="435">E342+E343+E344</f>
        <v>4772382.0500000007</v>
      </c>
      <c r="F341" s="37">
        <f t="shared" si="435"/>
        <v>0</v>
      </c>
      <c r="G341" s="37">
        <f t="shared" ref="G341" si="436">G342+G343+G344</f>
        <v>1814294.41</v>
      </c>
      <c r="H341" s="37">
        <f t="shared" si="435"/>
        <v>1814294.41</v>
      </c>
      <c r="I341" s="37">
        <f t="shared" si="435"/>
        <v>0</v>
      </c>
      <c r="J341" s="37">
        <f t="shared" ref="J341" si="437">J342+J343+J344</f>
        <v>1699344.04</v>
      </c>
      <c r="K341" s="37">
        <f t="shared" si="435"/>
        <v>1699344.04</v>
      </c>
      <c r="L341" s="37">
        <f t="shared" si="435"/>
        <v>0</v>
      </c>
    </row>
    <row r="342" spans="1:12" ht="45" x14ac:dyDescent="0.2">
      <c r="A342" s="9" t="s">
        <v>17</v>
      </c>
      <c r="B342" s="10" t="s">
        <v>33</v>
      </c>
      <c r="C342" s="3" t="s">
        <v>16</v>
      </c>
      <c r="D342" s="11">
        <v>2583288.66</v>
      </c>
      <c r="E342" s="11">
        <v>2583288.66</v>
      </c>
      <c r="F342" s="11">
        <f>E342-D342</f>
        <v>0</v>
      </c>
      <c r="G342" s="11">
        <v>1314290.4099999999</v>
      </c>
      <c r="H342" s="11">
        <v>1314290.4099999999</v>
      </c>
      <c r="I342" s="11">
        <f>H342-G342</f>
        <v>0</v>
      </c>
      <c r="J342" s="11">
        <v>1199340.04</v>
      </c>
      <c r="K342" s="11">
        <v>1199340.04</v>
      </c>
      <c r="L342" s="11">
        <f>K342-J342</f>
        <v>0</v>
      </c>
    </row>
    <row r="343" spans="1:12" ht="22.5" x14ac:dyDescent="0.2">
      <c r="A343" s="9" t="s">
        <v>3</v>
      </c>
      <c r="B343" s="10" t="s">
        <v>34</v>
      </c>
      <c r="C343" s="3" t="s">
        <v>1</v>
      </c>
      <c r="D343" s="11">
        <v>2188593.39</v>
      </c>
      <c r="E343" s="11">
        <f>2188593.39-2750</f>
        <v>2185843.39</v>
      </c>
      <c r="F343" s="11">
        <f t="shared" ref="F343:F344" si="438">E343-D343</f>
        <v>-2750</v>
      </c>
      <c r="G343" s="11">
        <v>499504</v>
      </c>
      <c r="H343" s="11">
        <v>499504</v>
      </c>
      <c r="I343" s="11">
        <f t="shared" ref="I343:I344" si="439">H343-G343</f>
        <v>0</v>
      </c>
      <c r="J343" s="11">
        <v>499504</v>
      </c>
      <c r="K343" s="11">
        <v>499504</v>
      </c>
      <c r="L343" s="11">
        <f t="shared" ref="L343:L344" si="440">K343-J343</f>
        <v>0</v>
      </c>
    </row>
    <row r="344" spans="1:12" x14ac:dyDescent="0.2">
      <c r="A344" s="9" t="s">
        <v>23</v>
      </c>
      <c r="B344" s="10" t="s">
        <v>34</v>
      </c>
      <c r="C344" s="3" t="s">
        <v>21</v>
      </c>
      <c r="D344" s="11">
        <v>500</v>
      </c>
      <c r="E344" s="11">
        <f>500+2750</f>
        <v>3250</v>
      </c>
      <c r="F344" s="11">
        <f t="shared" si="438"/>
        <v>2750</v>
      </c>
      <c r="G344" s="11">
        <v>500</v>
      </c>
      <c r="H344" s="11">
        <v>500</v>
      </c>
      <c r="I344" s="11">
        <f t="shared" si="439"/>
        <v>0</v>
      </c>
      <c r="J344" s="11">
        <v>500</v>
      </c>
      <c r="K344" s="11">
        <v>500</v>
      </c>
      <c r="L344" s="11">
        <f t="shared" si="440"/>
        <v>0</v>
      </c>
    </row>
    <row r="345" spans="1:12" x14ac:dyDescent="0.2">
      <c r="A345" s="30" t="s">
        <v>32</v>
      </c>
      <c r="B345" s="31" t="s">
        <v>31</v>
      </c>
      <c r="C345" s="32" t="s">
        <v>0</v>
      </c>
      <c r="D345" s="33">
        <f t="shared" ref="D345:L347" si="441">D346</f>
        <v>430700</v>
      </c>
      <c r="E345" s="33">
        <f t="shared" si="441"/>
        <v>430700</v>
      </c>
      <c r="F345" s="33">
        <f t="shared" si="441"/>
        <v>0</v>
      </c>
      <c r="G345" s="33">
        <f t="shared" si="441"/>
        <v>0</v>
      </c>
      <c r="H345" s="33">
        <f t="shared" si="441"/>
        <v>0</v>
      </c>
      <c r="I345" s="33">
        <f t="shared" si="441"/>
        <v>0</v>
      </c>
      <c r="J345" s="33">
        <f t="shared" si="441"/>
        <v>4360000</v>
      </c>
      <c r="K345" s="33">
        <f t="shared" si="441"/>
        <v>4360000</v>
      </c>
      <c r="L345" s="33">
        <f t="shared" si="441"/>
        <v>0</v>
      </c>
    </row>
    <row r="346" spans="1:12" x14ac:dyDescent="0.2">
      <c r="A346" s="6" t="s">
        <v>30</v>
      </c>
      <c r="B346" s="7" t="s">
        <v>29</v>
      </c>
      <c r="C346" s="2" t="s">
        <v>0</v>
      </c>
      <c r="D346" s="8">
        <f t="shared" si="441"/>
        <v>430700</v>
      </c>
      <c r="E346" s="8">
        <f t="shared" si="441"/>
        <v>430700</v>
      </c>
      <c r="F346" s="8">
        <f t="shared" si="441"/>
        <v>0</v>
      </c>
      <c r="G346" s="8">
        <f t="shared" si="441"/>
        <v>0</v>
      </c>
      <c r="H346" s="8">
        <f t="shared" si="441"/>
        <v>0</v>
      </c>
      <c r="I346" s="8">
        <f t="shared" si="441"/>
        <v>0</v>
      </c>
      <c r="J346" s="8">
        <f t="shared" si="441"/>
        <v>4360000</v>
      </c>
      <c r="K346" s="8">
        <f t="shared" si="441"/>
        <v>4360000</v>
      </c>
      <c r="L346" s="8">
        <f t="shared" si="441"/>
        <v>0</v>
      </c>
    </row>
    <row r="347" spans="1:12" x14ac:dyDescent="0.2">
      <c r="A347" s="6" t="s">
        <v>28</v>
      </c>
      <c r="B347" s="7" t="s">
        <v>27</v>
      </c>
      <c r="C347" s="2" t="s">
        <v>0</v>
      </c>
      <c r="D347" s="8">
        <f t="shared" si="441"/>
        <v>430700</v>
      </c>
      <c r="E347" s="8">
        <f t="shared" si="441"/>
        <v>430700</v>
      </c>
      <c r="F347" s="8">
        <f t="shared" si="441"/>
        <v>0</v>
      </c>
      <c r="G347" s="8">
        <f t="shared" si="441"/>
        <v>0</v>
      </c>
      <c r="H347" s="8">
        <f t="shared" si="441"/>
        <v>0</v>
      </c>
      <c r="I347" s="8">
        <f t="shared" si="441"/>
        <v>0</v>
      </c>
      <c r="J347" s="8">
        <f t="shared" si="441"/>
        <v>4360000</v>
      </c>
      <c r="K347" s="8">
        <f t="shared" si="441"/>
        <v>4360000</v>
      </c>
      <c r="L347" s="8">
        <f t="shared" si="441"/>
        <v>0</v>
      </c>
    </row>
    <row r="348" spans="1:12" x14ac:dyDescent="0.2">
      <c r="A348" s="9" t="s">
        <v>23</v>
      </c>
      <c r="B348" s="10" t="s">
        <v>27</v>
      </c>
      <c r="C348" s="3" t="s">
        <v>21</v>
      </c>
      <c r="D348" s="11">
        <v>430700</v>
      </c>
      <c r="E348" s="11">
        <v>430700</v>
      </c>
      <c r="F348" s="11">
        <f>E348-D348</f>
        <v>0</v>
      </c>
      <c r="G348" s="11"/>
      <c r="H348" s="11"/>
      <c r="I348" s="11">
        <f>H348-G348</f>
        <v>0</v>
      </c>
      <c r="J348" s="11">
        <v>4360000</v>
      </c>
      <c r="K348" s="11">
        <v>4360000</v>
      </c>
      <c r="L348" s="11">
        <f>K348-J348</f>
        <v>0</v>
      </c>
    </row>
    <row r="349" spans="1:12" ht="22.5" x14ac:dyDescent="0.2">
      <c r="A349" s="30" t="s">
        <v>26</v>
      </c>
      <c r="B349" s="31" t="s">
        <v>25</v>
      </c>
      <c r="C349" s="32" t="s">
        <v>0</v>
      </c>
      <c r="D349" s="33">
        <f t="shared" ref="D349" si="442">D350+D354</f>
        <v>12328226.779999999</v>
      </c>
      <c r="E349" s="33">
        <f t="shared" ref="E349:L349" si="443">E350+E354</f>
        <v>12328226.779999999</v>
      </c>
      <c r="F349" s="33">
        <f t="shared" si="443"/>
        <v>0</v>
      </c>
      <c r="G349" s="33">
        <f t="shared" ref="G349" si="444">G350+G354</f>
        <v>8863850</v>
      </c>
      <c r="H349" s="33">
        <f t="shared" si="443"/>
        <v>8863850</v>
      </c>
      <c r="I349" s="33">
        <f t="shared" si="443"/>
        <v>0</v>
      </c>
      <c r="J349" s="33">
        <f t="shared" ref="J349" si="445">J350+J354</f>
        <v>8106080</v>
      </c>
      <c r="K349" s="33">
        <f t="shared" si="443"/>
        <v>8106080</v>
      </c>
      <c r="L349" s="33">
        <f t="shared" si="443"/>
        <v>0</v>
      </c>
    </row>
    <row r="350" spans="1:12" ht="22.5" x14ac:dyDescent="0.2">
      <c r="A350" s="34" t="s">
        <v>24</v>
      </c>
      <c r="B350" s="35" t="s">
        <v>22</v>
      </c>
      <c r="C350" s="36" t="s">
        <v>0</v>
      </c>
      <c r="D350" s="37">
        <f t="shared" ref="D350" si="446">D351+D352+D353</f>
        <v>10235113.85</v>
      </c>
      <c r="E350" s="37">
        <f t="shared" ref="E350:L350" si="447">E351+E352+E353</f>
        <v>10235113.85</v>
      </c>
      <c r="F350" s="37">
        <f t="shared" si="447"/>
        <v>0</v>
      </c>
      <c r="G350" s="37">
        <f t="shared" ref="G350" si="448">G351+G352+G353</f>
        <v>8863850</v>
      </c>
      <c r="H350" s="37">
        <f t="shared" si="447"/>
        <v>8863850</v>
      </c>
      <c r="I350" s="37">
        <f t="shared" si="447"/>
        <v>0</v>
      </c>
      <c r="J350" s="37">
        <f t="shared" ref="J350" si="449">J351+J352+J353</f>
        <v>8106080</v>
      </c>
      <c r="K350" s="37">
        <f t="shared" si="447"/>
        <v>8106080</v>
      </c>
      <c r="L350" s="37">
        <f t="shared" si="447"/>
        <v>0</v>
      </c>
    </row>
    <row r="351" spans="1:12" ht="45" x14ac:dyDescent="0.2">
      <c r="A351" s="9" t="s">
        <v>17</v>
      </c>
      <c r="B351" s="10" t="s">
        <v>19</v>
      </c>
      <c r="C351" s="3" t="s">
        <v>16</v>
      </c>
      <c r="D351" s="11">
        <v>10035113.85</v>
      </c>
      <c r="E351" s="11">
        <v>10035113.85</v>
      </c>
      <c r="F351" s="11">
        <f>E351-D351</f>
        <v>0</v>
      </c>
      <c r="G351" s="11">
        <v>8663850</v>
      </c>
      <c r="H351" s="11">
        <v>8663850</v>
      </c>
      <c r="I351" s="11">
        <f>H351-G351</f>
        <v>0</v>
      </c>
      <c r="J351" s="11">
        <v>7906080</v>
      </c>
      <c r="K351" s="11">
        <v>7906080</v>
      </c>
      <c r="L351" s="11">
        <f>K351-J351</f>
        <v>0</v>
      </c>
    </row>
    <row r="352" spans="1:12" ht="22.5" x14ac:dyDescent="0.2">
      <c r="A352" s="9" t="s">
        <v>3</v>
      </c>
      <c r="B352" s="10" t="s">
        <v>22</v>
      </c>
      <c r="C352" s="3" t="s">
        <v>1</v>
      </c>
      <c r="D352" s="11">
        <v>199500</v>
      </c>
      <c r="E352" s="11">
        <v>199500</v>
      </c>
      <c r="F352" s="11">
        <f>E352-D352</f>
        <v>0</v>
      </c>
      <c r="G352" s="11">
        <v>199500</v>
      </c>
      <c r="H352" s="11">
        <v>199500</v>
      </c>
      <c r="I352" s="11">
        <f>H352-G352</f>
        <v>0</v>
      </c>
      <c r="J352" s="11">
        <v>199500</v>
      </c>
      <c r="K352" s="11">
        <v>199500</v>
      </c>
      <c r="L352" s="11">
        <f>K352-J352</f>
        <v>0</v>
      </c>
    </row>
    <row r="353" spans="1:12" x14ac:dyDescent="0.2">
      <c r="A353" s="9" t="s">
        <v>23</v>
      </c>
      <c r="B353" s="10" t="s">
        <v>22</v>
      </c>
      <c r="C353" s="3" t="s">
        <v>21</v>
      </c>
      <c r="D353" s="11">
        <v>500</v>
      </c>
      <c r="E353" s="11">
        <v>500</v>
      </c>
      <c r="F353" s="11">
        <f>E353-D353</f>
        <v>0</v>
      </c>
      <c r="G353" s="11">
        <v>500</v>
      </c>
      <c r="H353" s="11">
        <v>500</v>
      </c>
      <c r="I353" s="11">
        <f>H353-G353</f>
        <v>0</v>
      </c>
      <c r="J353" s="11">
        <v>500</v>
      </c>
      <c r="K353" s="11">
        <v>500</v>
      </c>
      <c r="L353" s="11">
        <f>K353-J353</f>
        <v>0</v>
      </c>
    </row>
    <row r="354" spans="1:12" ht="45" x14ac:dyDescent="0.2">
      <c r="A354" s="34" t="s">
        <v>18</v>
      </c>
      <c r="B354" s="35" t="s">
        <v>15</v>
      </c>
      <c r="C354" s="36" t="s">
        <v>0</v>
      </c>
      <c r="D354" s="37">
        <f t="shared" ref="D354" si="450">D355+D356</f>
        <v>2093112.93</v>
      </c>
      <c r="E354" s="37">
        <f t="shared" ref="E354:L354" si="451">E355+E356</f>
        <v>2093112.93</v>
      </c>
      <c r="F354" s="37">
        <f t="shared" si="451"/>
        <v>0</v>
      </c>
      <c r="G354" s="37">
        <f t="shared" ref="G354" si="452">G355+G356</f>
        <v>0</v>
      </c>
      <c r="H354" s="37">
        <f t="shared" si="451"/>
        <v>0</v>
      </c>
      <c r="I354" s="37">
        <f t="shared" si="451"/>
        <v>0</v>
      </c>
      <c r="J354" s="37">
        <f t="shared" ref="J354" si="453">J355+J356</f>
        <v>0</v>
      </c>
      <c r="K354" s="37">
        <f t="shared" si="451"/>
        <v>0</v>
      </c>
      <c r="L354" s="37">
        <f t="shared" si="451"/>
        <v>0</v>
      </c>
    </row>
    <row r="355" spans="1:12" ht="45" x14ac:dyDescent="0.2">
      <c r="A355" s="9" t="s">
        <v>17</v>
      </c>
      <c r="B355" s="10" t="s">
        <v>15</v>
      </c>
      <c r="C355" s="3" t="s">
        <v>16</v>
      </c>
      <c r="D355" s="11">
        <v>1701144.22</v>
      </c>
      <c r="E355" s="11">
        <v>1701144.22</v>
      </c>
      <c r="F355" s="11">
        <f>E355-D355</f>
        <v>0</v>
      </c>
      <c r="G355" s="11"/>
      <c r="H355" s="11"/>
      <c r="I355" s="11">
        <f>H355-G355</f>
        <v>0</v>
      </c>
      <c r="J355" s="11"/>
      <c r="K355" s="11"/>
      <c r="L355" s="11">
        <f>K355-J355</f>
        <v>0</v>
      </c>
    </row>
    <row r="356" spans="1:12" ht="22.5" x14ac:dyDescent="0.2">
      <c r="A356" s="9" t="s">
        <v>3</v>
      </c>
      <c r="B356" s="10" t="s">
        <v>15</v>
      </c>
      <c r="C356" s="3" t="s">
        <v>1</v>
      </c>
      <c r="D356" s="11">
        <v>391968.71</v>
      </c>
      <c r="E356" s="11">
        <v>391968.71</v>
      </c>
      <c r="F356" s="11">
        <f>E356-D356</f>
        <v>0</v>
      </c>
      <c r="G356" s="11"/>
      <c r="H356" s="11"/>
      <c r="I356" s="11">
        <f>H356-G356</f>
        <v>0</v>
      </c>
      <c r="J356" s="11"/>
      <c r="K356" s="11"/>
      <c r="L356" s="11">
        <f>K356-J356</f>
        <v>0</v>
      </c>
    </row>
    <row r="357" spans="1:12" ht="33.75" x14ac:dyDescent="0.2">
      <c r="A357" s="30" t="s">
        <v>14</v>
      </c>
      <c r="B357" s="31" t="s">
        <v>13</v>
      </c>
      <c r="C357" s="32" t="s">
        <v>0</v>
      </c>
      <c r="D357" s="33">
        <f t="shared" ref="D357:L359" si="454">D358</f>
        <v>11200</v>
      </c>
      <c r="E357" s="33">
        <f t="shared" si="454"/>
        <v>11200</v>
      </c>
      <c r="F357" s="33">
        <f t="shared" si="454"/>
        <v>0</v>
      </c>
      <c r="G357" s="33">
        <f t="shared" si="454"/>
        <v>140400</v>
      </c>
      <c r="H357" s="33">
        <f t="shared" si="454"/>
        <v>140400</v>
      </c>
      <c r="I357" s="33">
        <f t="shared" si="454"/>
        <v>0</v>
      </c>
      <c r="J357" s="33">
        <f t="shared" si="454"/>
        <v>8100</v>
      </c>
      <c r="K357" s="33">
        <f t="shared" si="454"/>
        <v>8100</v>
      </c>
      <c r="L357" s="33">
        <f t="shared" si="454"/>
        <v>0</v>
      </c>
    </row>
    <row r="358" spans="1:12" ht="33.75" x14ac:dyDescent="0.2">
      <c r="A358" s="34" t="s">
        <v>12</v>
      </c>
      <c r="B358" s="35" t="s">
        <v>11</v>
      </c>
      <c r="C358" s="36" t="s">
        <v>0</v>
      </c>
      <c r="D358" s="37">
        <f t="shared" si="454"/>
        <v>11200</v>
      </c>
      <c r="E358" s="37">
        <f t="shared" si="454"/>
        <v>11200</v>
      </c>
      <c r="F358" s="37">
        <f t="shared" si="454"/>
        <v>0</v>
      </c>
      <c r="G358" s="37">
        <f t="shared" si="454"/>
        <v>140400</v>
      </c>
      <c r="H358" s="37">
        <f t="shared" si="454"/>
        <v>140400</v>
      </c>
      <c r="I358" s="37">
        <f t="shared" si="454"/>
        <v>0</v>
      </c>
      <c r="J358" s="37">
        <f t="shared" si="454"/>
        <v>8100</v>
      </c>
      <c r="K358" s="37">
        <f t="shared" si="454"/>
        <v>8100</v>
      </c>
      <c r="L358" s="37">
        <f t="shared" si="454"/>
        <v>0</v>
      </c>
    </row>
    <row r="359" spans="1:12" ht="33.75" x14ac:dyDescent="0.2">
      <c r="A359" s="6" t="s">
        <v>10</v>
      </c>
      <c r="B359" s="7" t="s">
        <v>9</v>
      </c>
      <c r="C359" s="2" t="s">
        <v>0</v>
      </c>
      <c r="D359" s="8">
        <f t="shared" si="454"/>
        <v>11200</v>
      </c>
      <c r="E359" s="8">
        <f t="shared" si="454"/>
        <v>11200</v>
      </c>
      <c r="F359" s="8">
        <f t="shared" si="454"/>
        <v>0</v>
      </c>
      <c r="G359" s="8">
        <f t="shared" si="454"/>
        <v>140400</v>
      </c>
      <c r="H359" s="8">
        <f t="shared" si="454"/>
        <v>140400</v>
      </c>
      <c r="I359" s="8">
        <f t="shared" si="454"/>
        <v>0</v>
      </c>
      <c r="J359" s="8">
        <f t="shared" si="454"/>
        <v>8100</v>
      </c>
      <c r="K359" s="8">
        <f t="shared" si="454"/>
        <v>8100</v>
      </c>
      <c r="L359" s="8">
        <f t="shared" si="454"/>
        <v>0</v>
      </c>
    </row>
    <row r="360" spans="1:12" ht="22.5" x14ac:dyDescent="0.2">
      <c r="A360" s="9" t="s">
        <v>3</v>
      </c>
      <c r="B360" s="10" t="s">
        <v>9</v>
      </c>
      <c r="C360" s="3" t="s">
        <v>1</v>
      </c>
      <c r="D360" s="11">
        <v>11200</v>
      </c>
      <c r="E360" s="11">
        <v>11200</v>
      </c>
      <c r="F360" s="11">
        <f>E360-D360</f>
        <v>0</v>
      </c>
      <c r="G360" s="11">
        <v>140400</v>
      </c>
      <c r="H360" s="11">
        <v>140400</v>
      </c>
      <c r="I360" s="11">
        <f>H360-G360</f>
        <v>0</v>
      </c>
      <c r="J360" s="11">
        <v>8100</v>
      </c>
      <c r="K360" s="11">
        <v>8100</v>
      </c>
      <c r="L360" s="11">
        <f>K360-J360</f>
        <v>0</v>
      </c>
    </row>
    <row r="361" spans="1:12" x14ac:dyDescent="0.2">
      <c r="A361" s="30" t="s">
        <v>8</v>
      </c>
      <c r="B361" s="31" t="s">
        <v>7</v>
      </c>
      <c r="C361" s="32" t="s">
        <v>0</v>
      </c>
      <c r="D361" s="33">
        <f t="shared" ref="D361:L363" si="455">D362</f>
        <v>937700</v>
      </c>
      <c r="E361" s="33">
        <f t="shared" si="455"/>
        <v>937700</v>
      </c>
      <c r="F361" s="33">
        <f t="shared" si="455"/>
        <v>0</v>
      </c>
      <c r="G361" s="33">
        <f t="shared" si="455"/>
        <v>324000</v>
      </c>
      <c r="H361" s="33">
        <f t="shared" si="455"/>
        <v>324000</v>
      </c>
      <c r="I361" s="33">
        <f t="shared" si="455"/>
        <v>0</v>
      </c>
      <c r="J361" s="33">
        <f t="shared" si="455"/>
        <v>170000</v>
      </c>
      <c r="K361" s="33">
        <f t="shared" si="455"/>
        <v>170000</v>
      </c>
      <c r="L361" s="33">
        <f t="shared" si="455"/>
        <v>0</v>
      </c>
    </row>
    <row r="362" spans="1:12" ht="22.5" x14ac:dyDescent="0.2">
      <c r="A362" s="34" t="s">
        <v>6</v>
      </c>
      <c r="B362" s="35" t="s">
        <v>5</v>
      </c>
      <c r="C362" s="36" t="s">
        <v>0</v>
      </c>
      <c r="D362" s="37">
        <f t="shared" si="455"/>
        <v>937700</v>
      </c>
      <c r="E362" s="37">
        <f t="shared" si="455"/>
        <v>937700</v>
      </c>
      <c r="F362" s="37">
        <f t="shared" si="455"/>
        <v>0</v>
      </c>
      <c r="G362" s="37">
        <f t="shared" si="455"/>
        <v>324000</v>
      </c>
      <c r="H362" s="37">
        <f t="shared" si="455"/>
        <v>324000</v>
      </c>
      <c r="I362" s="37">
        <f t="shared" si="455"/>
        <v>0</v>
      </c>
      <c r="J362" s="37">
        <f t="shared" si="455"/>
        <v>170000</v>
      </c>
      <c r="K362" s="37">
        <f t="shared" si="455"/>
        <v>170000</v>
      </c>
      <c r="L362" s="37">
        <f t="shared" si="455"/>
        <v>0</v>
      </c>
    </row>
    <row r="363" spans="1:12" ht="22.5" x14ac:dyDescent="0.2">
      <c r="A363" s="6" t="s">
        <v>4</v>
      </c>
      <c r="B363" s="7" t="s">
        <v>2</v>
      </c>
      <c r="C363" s="2" t="s">
        <v>0</v>
      </c>
      <c r="D363" s="8">
        <f t="shared" si="455"/>
        <v>937700</v>
      </c>
      <c r="E363" s="8">
        <f t="shared" si="455"/>
        <v>937700</v>
      </c>
      <c r="F363" s="8">
        <f t="shared" si="455"/>
        <v>0</v>
      </c>
      <c r="G363" s="8">
        <f t="shared" si="455"/>
        <v>324000</v>
      </c>
      <c r="H363" s="8">
        <f t="shared" si="455"/>
        <v>324000</v>
      </c>
      <c r="I363" s="8">
        <f t="shared" si="455"/>
        <v>0</v>
      </c>
      <c r="J363" s="8">
        <f t="shared" si="455"/>
        <v>170000</v>
      </c>
      <c r="K363" s="8">
        <f t="shared" si="455"/>
        <v>170000</v>
      </c>
      <c r="L363" s="8">
        <f t="shared" si="455"/>
        <v>0</v>
      </c>
    </row>
    <row r="364" spans="1:12" ht="22.5" x14ac:dyDescent="0.2">
      <c r="A364" s="9" t="s">
        <v>3</v>
      </c>
      <c r="B364" s="10" t="s">
        <v>2</v>
      </c>
      <c r="C364" s="3" t="s">
        <v>1</v>
      </c>
      <c r="D364" s="11">
        <v>937700</v>
      </c>
      <c r="E364" s="11">
        <v>937700</v>
      </c>
      <c r="F364" s="11">
        <f>E364-D364</f>
        <v>0</v>
      </c>
      <c r="G364" s="11">
        <v>324000</v>
      </c>
      <c r="H364" s="11">
        <v>324000</v>
      </c>
      <c r="I364" s="11">
        <f>H364-G364</f>
        <v>0</v>
      </c>
      <c r="J364" s="11">
        <v>170000</v>
      </c>
      <c r="K364" s="11">
        <v>170000</v>
      </c>
      <c r="L364" s="11">
        <f>K364-J364</f>
        <v>0</v>
      </c>
    </row>
    <row r="365" spans="1:12" x14ac:dyDescent="0.2">
      <c r="A365" s="12"/>
      <c r="B365" s="12"/>
      <c r="C365" s="12"/>
      <c r="D365" s="5">
        <f>D7+D53+D77+D120+D175+D190+D211+D254+D279+D300+D311+D327+D339</f>
        <v>2267919861.54</v>
      </c>
      <c r="E365" s="5">
        <f>E7+E53+E77+E120+E175+E190+E211+E254+E279+E300+E311+E327+E339</f>
        <v>2286638532.2099996</v>
      </c>
      <c r="F365" s="11">
        <f>E365-D365</f>
        <v>18718670.669999599</v>
      </c>
      <c r="G365" s="5">
        <f>G7+G53+G77+G120+G175+G190+G211+G254+G279+G300+G311+G327+G339</f>
        <v>2162672542.8999996</v>
      </c>
      <c r="H365" s="5">
        <f>H7+H53+H77+H120+H175+H190+H211+H254+H279+H300+H311+H327+H339</f>
        <v>2089543042.9000001</v>
      </c>
      <c r="I365" s="11">
        <f>H365-G365</f>
        <v>-73129499.999999523</v>
      </c>
      <c r="J365" s="5">
        <f>J7+J53+J77+J120+J175+J190+J211+J254+J279+J300+J311+J327+J339</f>
        <v>2017044329.1599998</v>
      </c>
      <c r="K365" s="5">
        <f>K7+K53+K77+K120+K175+K190+K211+K254+K279+K300+K311+K327+K339</f>
        <v>1948846829.1599998</v>
      </c>
      <c r="L365" s="11">
        <f>K365-J365</f>
        <v>-68197500</v>
      </c>
    </row>
    <row r="366" spans="1:12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28.5" x14ac:dyDescent="0.2">
      <c r="A367" s="52" t="s">
        <v>372</v>
      </c>
      <c r="B367" s="1"/>
      <c r="C367" s="53"/>
      <c r="D367" s="66"/>
      <c r="E367" s="66"/>
      <c r="F367" s="66"/>
      <c r="G367" s="66"/>
      <c r="H367" s="54" t="s">
        <v>373</v>
      </c>
      <c r="I367" s="1"/>
      <c r="J367" s="1"/>
      <c r="K367" s="1"/>
      <c r="L367" s="1"/>
    </row>
    <row r="368" spans="1:12" ht="14.25" x14ac:dyDescent="0.2">
      <c r="A368" s="52"/>
      <c r="B368" s="1"/>
      <c r="C368" s="1"/>
      <c r="D368" s="55"/>
      <c r="E368" s="55"/>
      <c r="F368" s="55"/>
      <c r="G368" s="56"/>
      <c r="H368" s="56"/>
    </row>
    <row r="369" spans="1:8" ht="14.25" x14ac:dyDescent="0.2">
      <c r="A369" s="52" t="s">
        <v>374</v>
      </c>
      <c r="B369" s="57"/>
      <c r="C369" s="1"/>
      <c r="D369" s="66"/>
      <c r="E369" s="66"/>
      <c r="F369" s="66"/>
      <c r="G369" s="66"/>
      <c r="H369" s="58" t="s">
        <v>375</v>
      </c>
    </row>
  </sheetData>
  <mergeCells count="10">
    <mergeCell ref="D367:G367"/>
    <mergeCell ref="D369:G369"/>
    <mergeCell ref="C5:C6"/>
    <mergeCell ref="A2:L2"/>
    <mergeCell ref="A3:L3"/>
    <mergeCell ref="A5:A6"/>
    <mergeCell ref="B5:B6"/>
    <mergeCell ref="D5:F5"/>
    <mergeCell ref="G5:I5"/>
    <mergeCell ref="J5:L5"/>
  </mergeCells>
  <pageMargins left="0.39370078740157483" right="0.39370078740157483" top="0.59055118110236227" bottom="0.39370078740157483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kazna17</dc:creator>
  <cp:lastModifiedBy>kazna17</cp:lastModifiedBy>
  <cp:lastPrinted>2025-05-29T03:08:46Z</cp:lastPrinted>
  <dcterms:created xsi:type="dcterms:W3CDTF">2024-11-11T06:51:33Z</dcterms:created>
  <dcterms:modified xsi:type="dcterms:W3CDTF">2025-05-29T03:11:26Z</dcterms:modified>
</cp:coreProperties>
</file>