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1110" windowWidth="13935" windowHeight="11565" activeTab="0"/>
  </bookViews>
  <sheets>
    <sheet name="Аналит.отчет" sheetId="1" r:id="rId1"/>
  </sheets>
  <definedNames>
    <definedName name="_xlnm.Print_Titles" localSheetId="0">'Аналит.отчет'!$4:$4</definedName>
    <definedName name="_xlnm.Print_Area" localSheetId="0">'Аналит.отчет'!$A$1:$E$163</definedName>
  </definedNames>
  <calcPr fullCalcOnLoad="1"/>
</workbook>
</file>

<file path=xl/sharedStrings.xml><?xml version="1.0" encoding="utf-8"?>
<sst xmlns="http://schemas.openxmlformats.org/spreadsheetml/2006/main" count="303" uniqueCount="130">
  <si>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</si>
  <si>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</si>
  <si>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</si>
  <si>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</si>
  <si>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</si>
  <si>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</si>
  <si>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</si>
  <si>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</si>
  <si>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</si>
  <si>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</si>
  <si>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</si>
  <si>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</si>
  <si>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</si>
  <si>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</si>
  <si>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</si>
  <si>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</si>
  <si>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</si>
  <si>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</si>
  <si>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</si>
  <si>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</si>
  <si>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</si>
  <si>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</si>
  <si>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</si>
  <si>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</si>
  <si>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</si>
  <si>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</si>
  <si>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</si>
  <si>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</si>
  <si>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</si>
  <si>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</si>
  <si>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</si>
  <si>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</si>
  <si>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</si>
  <si>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</si>
  <si>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</si>
  <si>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</si>
  <si>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</si>
  <si>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</si>
  <si>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</si>
  <si>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</si>
  <si>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</si>
  <si>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</si>
  <si>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</si>
  <si>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</si>
  <si>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</si>
  <si>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</si>
  <si>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</si>
  <si>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</si>
  <si>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</si>
  <si>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</si>
  <si>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</si>
  <si>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</si>
  <si>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</si>
  <si>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</si>
  <si>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</si>
  <si>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</si>
  <si>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</si>
  <si>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</si>
  <si>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</si>
  <si>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</si>
  <si>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</si>
  <si>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</si>
  <si>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</si>
  <si>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</si>
  <si>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</si>
  <si>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</si>
  <si>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</si>
  <si>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</si>
  <si>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</si>
  <si>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</si>
  <si>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</si>
  <si>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</si>
  <si>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</si>
  <si>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</si>
  <si>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</si>
  <si>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</si>
  <si>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</si>
  <si>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</si>
  <si>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</si>
  <si>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</si>
  <si>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</si>
  <si>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</si>
  <si>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</si>
  <si>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</si>
  <si>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</si>
  <si>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</si>
  <si>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</si>
  <si>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</si>
  <si>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</si>
  <si>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</si>
  <si>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</si>
  <si>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</si>
  <si>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</si>
  <si>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</si>
  <si>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r>
      <t>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</si>
  <si>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</si>
  <si>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</si>
  <si>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</si>
  <si>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</si>
  <si>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</si>
  <si>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</si>
  <si>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</si>
  <si>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</si>
  <si>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</si>
  <si>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</si>
  <si>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</si>
  <si>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</si>
  <si>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</si>
  <si>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</si>
  <si>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</si>
  <si>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</si>
  <si>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</si>
  <si>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</si>
  <si>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</si>
  <si>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</si>
  <si>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Социальная защита</t>
  </si>
  <si>
    <t xml:space="preserve">     Растениеводство и животноводство, охота и предоставление соответствующих услуг в этих областях</t>
  </si>
  <si>
    <t xml:space="preserve">     Лесоводство и лесозаготовки</t>
  </si>
  <si>
    <t xml:space="preserve">     Рыболовство и рыбоводство</t>
  </si>
  <si>
    <t xml:space="preserve">   Растениеводство и животноводство, охота и предоставление соответствующих услуг в этих областях</t>
  </si>
  <si>
    <t xml:space="preserve">   Лесоводство и лесозаготовки</t>
  </si>
  <si>
    <t xml:space="preserve">   Рыболовство и рыбоводство</t>
  </si>
  <si>
    <t>н/д</t>
  </si>
  <si>
    <t>группировка отсутствует</t>
  </si>
  <si>
    <t>Значение показателя за отчетный период 2018</t>
  </si>
  <si>
    <t>Значение показателя за отчетный период 2019</t>
  </si>
  <si>
    <t>Аналитический отчет о социально-экономической ситуации в муниципальном образовании Слюдянский район за 2019  г.</t>
  </si>
  <si>
    <t>снижение на 0,25 %</t>
  </si>
  <si>
    <t>+0,9 п.п.</t>
  </si>
  <si>
    <t>рост в 1,7 раз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</si>
</sst>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"/>
    <numFmt numFmtId="179" formatCode="0.000"/>
  </numFmts>
  <fonts count="6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6" fillId="3" borderId="0" applyNumberFormat="0" applyBorder="0" applyAlignment="0" applyProtection="0"/>
    <xf numFmtId="0" fontId="40" fillId="4" borderId="0" applyNumberFormat="0" applyBorder="0" applyAlignment="0" applyProtection="0"/>
    <xf numFmtId="0" fontId="16" fillId="5" borderId="0" applyNumberFormat="0" applyBorder="0" applyAlignment="0" applyProtection="0"/>
    <xf numFmtId="0" fontId="40" fillId="6" borderId="0" applyNumberFormat="0" applyBorder="0" applyAlignment="0" applyProtection="0"/>
    <xf numFmtId="0" fontId="16" fillId="7" borderId="0" applyNumberFormat="0" applyBorder="0" applyAlignment="0" applyProtection="0"/>
    <xf numFmtId="0" fontId="40" fillId="8" borderId="0" applyNumberFormat="0" applyBorder="0" applyAlignment="0" applyProtection="0"/>
    <xf numFmtId="0" fontId="16" fillId="9" borderId="0" applyNumberFormat="0" applyBorder="0" applyAlignment="0" applyProtection="0"/>
    <xf numFmtId="0" fontId="40" fillId="10" borderId="0" applyNumberFormat="0" applyBorder="0" applyAlignment="0" applyProtection="0"/>
    <xf numFmtId="0" fontId="16" fillId="11" borderId="0" applyNumberFormat="0" applyBorder="0" applyAlignment="0" applyProtection="0"/>
    <xf numFmtId="0" fontId="40" fillId="12" borderId="0" applyNumberFormat="0" applyBorder="0" applyAlignment="0" applyProtection="0"/>
    <xf numFmtId="0" fontId="16" fillId="13" borderId="0" applyNumberFormat="0" applyBorder="0" applyAlignment="0" applyProtection="0"/>
    <xf numFmtId="0" fontId="40" fillId="14" borderId="0" applyNumberFormat="0" applyBorder="0" applyAlignment="0" applyProtection="0"/>
    <xf numFmtId="0" fontId="16" fillId="15" borderId="0" applyNumberFormat="0" applyBorder="0" applyAlignment="0" applyProtection="0"/>
    <xf numFmtId="0" fontId="40" fillId="16" borderId="0" applyNumberFormat="0" applyBorder="0" applyAlignment="0" applyProtection="0"/>
    <xf numFmtId="0" fontId="16" fillId="17" borderId="0" applyNumberFormat="0" applyBorder="0" applyAlignment="0" applyProtection="0"/>
    <xf numFmtId="0" fontId="40" fillId="18" borderId="0" applyNumberFormat="0" applyBorder="0" applyAlignment="0" applyProtection="0"/>
    <xf numFmtId="0" fontId="16" fillId="19" borderId="0" applyNumberFormat="0" applyBorder="0" applyAlignment="0" applyProtection="0"/>
    <xf numFmtId="0" fontId="40" fillId="20" borderId="0" applyNumberFormat="0" applyBorder="0" applyAlignment="0" applyProtection="0"/>
    <xf numFmtId="0" fontId="16" fillId="9" borderId="0" applyNumberFormat="0" applyBorder="0" applyAlignment="0" applyProtection="0"/>
    <xf numFmtId="0" fontId="40" fillId="21" borderId="0" applyNumberFormat="0" applyBorder="0" applyAlignment="0" applyProtection="0"/>
    <xf numFmtId="0" fontId="16" fillId="15" borderId="0" applyNumberFormat="0" applyBorder="0" applyAlignment="0" applyProtection="0"/>
    <xf numFmtId="0" fontId="40" fillId="22" borderId="0" applyNumberFormat="0" applyBorder="0" applyAlignment="0" applyProtection="0"/>
    <xf numFmtId="0" fontId="16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17" borderId="0" applyNumberFormat="0" applyBorder="0" applyAlignment="0" applyProtection="0"/>
    <xf numFmtId="0" fontId="41" fillId="27" borderId="0" applyNumberFormat="0" applyBorder="0" applyAlignment="0" applyProtection="0"/>
    <xf numFmtId="0" fontId="17" fillId="19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33" borderId="0" applyNumberFormat="0" applyBorder="0" applyAlignment="0" applyProtection="0"/>
    <xf numFmtId="4" fontId="42" fillId="0" borderId="1">
      <alignment horizontal="right"/>
      <protection/>
    </xf>
    <xf numFmtId="0" fontId="41" fillId="34" borderId="0" applyNumberFormat="0" applyBorder="0" applyAlignment="0" applyProtection="0"/>
    <xf numFmtId="0" fontId="17" fillId="35" borderId="0" applyNumberFormat="0" applyBorder="0" applyAlignment="0" applyProtection="0"/>
    <xf numFmtId="0" fontId="41" fillId="36" borderId="0" applyNumberFormat="0" applyBorder="0" applyAlignment="0" applyProtection="0"/>
    <xf numFmtId="0" fontId="17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39" borderId="0" applyNumberFormat="0" applyBorder="0" applyAlignment="0" applyProtection="0"/>
    <xf numFmtId="0" fontId="41" fillId="40" borderId="0" applyNumberFormat="0" applyBorder="0" applyAlignment="0" applyProtection="0"/>
    <xf numFmtId="0" fontId="17" fillId="29" borderId="0" applyNumberFormat="0" applyBorder="0" applyAlignment="0" applyProtection="0"/>
    <xf numFmtId="0" fontId="41" fillId="41" borderId="0" applyNumberFormat="0" applyBorder="0" applyAlignment="0" applyProtection="0"/>
    <xf numFmtId="0" fontId="17" fillId="31" borderId="0" applyNumberFormat="0" applyBorder="0" applyAlignment="0" applyProtection="0"/>
    <xf numFmtId="0" fontId="41" fillId="42" borderId="0" applyNumberFormat="0" applyBorder="0" applyAlignment="0" applyProtection="0"/>
    <xf numFmtId="0" fontId="17" fillId="43" borderId="0" applyNumberFormat="0" applyBorder="0" applyAlignment="0" applyProtection="0"/>
    <xf numFmtId="0" fontId="43" fillId="44" borderId="2" applyNumberFormat="0" applyAlignment="0" applyProtection="0"/>
    <xf numFmtId="0" fontId="18" fillId="13" borderId="3" applyNumberFormat="0" applyAlignment="0" applyProtection="0"/>
    <xf numFmtId="0" fontId="44" fillId="45" borderId="4" applyNumberFormat="0" applyAlignment="0" applyProtection="0"/>
    <xf numFmtId="0" fontId="19" fillId="46" borderId="5" applyNumberFormat="0" applyAlignment="0" applyProtection="0"/>
    <xf numFmtId="0" fontId="45" fillId="45" borderId="2" applyNumberFormat="0" applyAlignment="0" applyProtection="0"/>
    <xf numFmtId="0" fontId="20" fillId="46" borderId="3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21" fillId="0" borderId="7" applyNumberFormat="0" applyFill="0" applyAlignment="0" applyProtection="0"/>
    <xf numFmtId="0" fontId="48" fillId="0" borderId="8" applyNumberFormat="0" applyFill="0" applyAlignment="0" applyProtection="0"/>
    <xf numFmtId="0" fontId="22" fillId="0" borderId="9" applyNumberFormat="0" applyFill="0" applyAlignment="0" applyProtection="0"/>
    <xf numFmtId="0" fontId="49" fillId="0" borderId="10" applyNumberFormat="0" applyFill="0" applyAlignment="0" applyProtection="0"/>
    <xf numFmtId="0" fontId="23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24" fillId="0" borderId="13" applyNumberFormat="0" applyFill="0" applyAlignment="0" applyProtection="0"/>
    <xf numFmtId="0" fontId="51" fillId="47" borderId="14" applyNumberFormat="0" applyAlignment="0" applyProtection="0"/>
    <xf numFmtId="0" fontId="25" fillId="48" borderId="15" applyNumberFormat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28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30" fillId="0" borderId="19" applyNumberFormat="0" applyFill="0" applyAlignment="0" applyProtection="0"/>
    <xf numFmtId="0" fontId="33" fillId="0" borderId="0">
      <alignment/>
      <protection/>
    </xf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2" fillId="7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6" fillId="55" borderId="20" xfId="0" applyNumberFormat="1" applyFont="1" applyFill="1" applyBorder="1" applyAlignment="1">
      <alignment horizontal="left" vertical="center" wrapText="1"/>
    </xf>
    <xf numFmtId="0" fontId="7" fillId="55" borderId="21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left" vertical="center" wrapText="1"/>
    </xf>
    <xf numFmtId="0" fontId="0" fillId="55" borderId="0" xfId="0" applyFill="1" applyAlignment="1">
      <alignment/>
    </xf>
    <xf numFmtId="0" fontId="2" fillId="55" borderId="0" xfId="0" applyFont="1" applyFill="1" applyAlignment="1">
      <alignment horizontal="right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left" vertical="center" wrapText="1"/>
    </xf>
    <xf numFmtId="0" fontId="4" fillId="55" borderId="23" xfId="0" applyFont="1" applyFill="1" applyBorder="1" applyAlignment="1">
      <alignment horizontal="center" vertical="center"/>
    </xf>
    <xf numFmtId="172" fontId="1" fillId="55" borderId="23" xfId="0" applyNumberFormat="1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right" vertical="center" wrapText="1"/>
    </xf>
    <xf numFmtId="0" fontId="4" fillId="55" borderId="21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left" vertical="center" wrapText="1"/>
    </xf>
    <xf numFmtId="0" fontId="4" fillId="55" borderId="24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left" vertical="center"/>
    </xf>
    <xf numFmtId="0" fontId="5" fillId="55" borderId="24" xfId="0" applyFont="1" applyFill="1" applyBorder="1" applyAlignment="1">
      <alignment horizontal="left" vertical="center" wrapText="1"/>
    </xf>
    <xf numFmtId="0" fontId="3" fillId="55" borderId="25" xfId="0" applyFont="1" applyFill="1" applyBorder="1" applyAlignment="1">
      <alignment horizontal="left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7" fillId="55" borderId="23" xfId="0" applyFont="1" applyFill="1" applyBorder="1" applyAlignment="1">
      <alignment horizontal="left" vertical="center" wrapText="1"/>
    </xf>
    <xf numFmtId="49" fontId="6" fillId="55" borderId="24" xfId="0" applyNumberFormat="1" applyFont="1" applyFill="1" applyBorder="1" applyAlignment="1">
      <alignment horizontal="left" vertical="center" wrapText="1"/>
    </xf>
    <xf numFmtId="0" fontId="7" fillId="55" borderId="28" xfId="0" applyFont="1" applyFill="1" applyBorder="1" applyAlignment="1">
      <alignment horizontal="left" vertical="center" wrapText="1"/>
    </xf>
    <xf numFmtId="0" fontId="8" fillId="55" borderId="28" xfId="0" applyFont="1" applyFill="1" applyBorder="1" applyAlignment="1">
      <alignment horizontal="center" vertical="center"/>
    </xf>
    <xf numFmtId="0" fontId="6" fillId="55" borderId="29" xfId="0" applyFont="1" applyFill="1" applyBorder="1" applyAlignment="1">
      <alignment horizontal="left" vertical="center" wrapText="1"/>
    </xf>
    <xf numFmtId="0" fontId="4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left" vertical="center" wrapText="1"/>
    </xf>
    <xf numFmtId="0" fontId="8" fillId="55" borderId="23" xfId="0" applyFont="1" applyFill="1" applyBorder="1" applyAlignment="1">
      <alignment horizontal="center" vertical="center"/>
    </xf>
    <xf numFmtId="0" fontId="6" fillId="55" borderId="20" xfId="0" applyFont="1" applyFill="1" applyBorder="1" applyAlignment="1">
      <alignment horizontal="left" vertical="center" wrapText="1"/>
    </xf>
    <xf numFmtId="0" fontId="15" fillId="55" borderId="20" xfId="94" applyFont="1" applyFill="1" applyBorder="1" applyAlignment="1">
      <alignment horizontal="center" vertical="center" wrapText="1"/>
      <protection/>
    </xf>
    <xf numFmtId="0" fontId="8" fillId="55" borderId="21" xfId="0" applyFont="1" applyFill="1" applyBorder="1" applyAlignment="1">
      <alignment horizontal="center" vertical="center"/>
    </xf>
    <xf numFmtId="0" fontId="15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/>
    </xf>
    <xf numFmtId="172" fontId="1" fillId="55" borderId="25" xfId="0" applyNumberFormat="1" applyFont="1" applyFill="1" applyBorder="1" applyAlignment="1">
      <alignment horizontal="left" vertical="center" wrapText="1"/>
    </xf>
    <xf numFmtId="0" fontId="8" fillId="55" borderId="24" xfId="0" applyFont="1" applyFill="1" applyBorder="1" applyAlignment="1">
      <alignment horizontal="center" vertical="center"/>
    </xf>
    <xf numFmtId="172" fontId="1" fillId="55" borderId="24" xfId="0" applyNumberFormat="1" applyFont="1" applyFill="1" applyBorder="1" applyAlignment="1">
      <alignment horizontal="left" vertical="center" wrapText="1"/>
    </xf>
    <xf numFmtId="0" fontId="5" fillId="55" borderId="25" xfId="0" applyFont="1" applyFill="1" applyBorder="1" applyAlignment="1">
      <alignment vertical="center"/>
    </xf>
    <xf numFmtId="0" fontId="4" fillId="55" borderId="25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left" vertical="center" wrapText="1"/>
    </xf>
    <xf numFmtId="0" fontId="4" fillId="55" borderId="28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left"/>
    </xf>
    <xf numFmtId="0" fontId="4" fillId="55" borderId="24" xfId="0" applyFont="1" applyFill="1" applyBorder="1" applyAlignment="1">
      <alignment horizontal="left" wrapText="1"/>
    </xf>
    <xf numFmtId="0" fontId="6" fillId="55" borderId="24" xfId="0" applyFont="1" applyFill="1" applyBorder="1" applyAlignment="1">
      <alignment horizontal="left" wrapText="1"/>
    </xf>
    <xf numFmtId="0" fontId="6" fillId="55" borderId="24" xfId="0" applyFont="1" applyFill="1" applyBorder="1" applyAlignment="1">
      <alignment horizontal="right" wrapText="1"/>
    </xf>
    <xf numFmtId="0" fontId="4" fillId="55" borderId="24" xfId="0" applyFont="1" applyFill="1" applyBorder="1" applyAlignment="1">
      <alignment horizontal="center"/>
    </xf>
    <xf numFmtId="0" fontId="4" fillId="55" borderId="20" xfId="0" applyFont="1" applyFill="1" applyBorder="1" applyAlignment="1">
      <alignment horizontal="center"/>
    </xf>
    <xf numFmtId="0" fontId="5" fillId="55" borderId="20" xfId="0" applyFont="1" applyFill="1" applyBorder="1" applyAlignment="1">
      <alignment horizontal="left" vertical="center" wrapText="1"/>
    </xf>
    <xf numFmtId="0" fontId="4" fillId="55" borderId="24" xfId="0" applyFont="1" applyFill="1" applyBorder="1" applyAlignment="1">
      <alignment horizontal="center" wrapText="1"/>
    </xf>
    <xf numFmtId="0" fontId="4" fillId="55" borderId="24" xfId="0" applyFont="1" applyFill="1" applyBorder="1" applyAlignment="1">
      <alignment horizontal="center"/>
    </xf>
    <xf numFmtId="0" fontId="5" fillId="55" borderId="24" xfId="0" applyFont="1" applyFill="1" applyBorder="1" applyAlignment="1">
      <alignment/>
    </xf>
    <xf numFmtId="0" fontId="5" fillId="55" borderId="21" xfId="0" applyFont="1" applyFill="1" applyBorder="1" applyAlignment="1">
      <alignment/>
    </xf>
    <xf numFmtId="0" fontId="4" fillId="55" borderId="31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horizontal="center" vertical="center"/>
    </xf>
    <xf numFmtId="172" fontId="1" fillId="55" borderId="0" xfId="0" applyNumberFormat="1" applyFont="1" applyFill="1" applyBorder="1" applyAlignment="1">
      <alignment horizontal="left" vertical="center" wrapText="1"/>
    </xf>
    <xf numFmtId="0" fontId="10" fillId="55" borderId="0" xfId="0" applyFont="1" applyFill="1" applyBorder="1" applyAlignment="1">
      <alignment horizontal="right" vertical="center" wrapText="1"/>
    </xf>
    <xf numFmtId="0" fontId="11" fillId="55" borderId="0" xfId="0" applyFont="1" applyFill="1" applyBorder="1" applyAlignment="1">
      <alignment horizontal="center" vertical="center"/>
    </xf>
    <xf numFmtId="172" fontId="12" fillId="55" borderId="0" xfId="0" applyNumberFormat="1" applyFont="1" applyFill="1" applyBorder="1" applyAlignment="1">
      <alignment horizontal="left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172" fontId="1" fillId="55" borderId="22" xfId="0" applyNumberFormat="1" applyFont="1" applyFill="1" applyBorder="1" applyAlignment="1">
      <alignment horizontal="left" vertical="center" wrapText="1"/>
    </xf>
    <xf numFmtId="179" fontId="1" fillId="55" borderId="25" xfId="0" applyNumberFormat="1" applyFont="1" applyFill="1" applyBorder="1" applyAlignment="1">
      <alignment horizontal="left" vertical="center" wrapText="1"/>
    </xf>
    <xf numFmtId="0" fontId="15" fillId="55" borderId="0" xfId="0" applyFont="1" applyFill="1" applyAlignment="1">
      <alignment horizontal="left" vertical="center" wrapText="1"/>
    </xf>
    <xf numFmtId="0" fontId="15" fillId="55" borderId="23" xfId="0" applyFont="1" applyFill="1" applyBorder="1" applyAlignment="1">
      <alignment horizontal="center" vertical="center" wrapText="1"/>
    </xf>
    <xf numFmtId="4" fontId="15" fillId="55" borderId="23" xfId="0" applyNumberFormat="1" applyFont="1" applyFill="1" applyBorder="1" applyAlignment="1">
      <alignment horizontal="center" vertical="center" wrapText="1"/>
    </xf>
    <xf numFmtId="0" fontId="15" fillId="55" borderId="21" xfId="0" applyFont="1" applyFill="1" applyBorder="1" applyAlignment="1">
      <alignment horizontal="center" vertical="center" wrapText="1"/>
    </xf>
    <xf numFmtId="0" fontId="15" fillId="55" borderId="24" xfId="0" applyFont="1" applyFill="1" applyBorder="1" applyAlignment="1">
      <alignment horizontal="center" vertical="center" wrapText="1"/>
    </xf>
    <xf numFmtId="2" fontId="15" fillId="55" borderId="24" xfId="0" applyNumberFormat="1" applyFont="1" applyFill="1" applyBorder="1" applyAlignment="1">
      <alignment horizontal="center" vertical="center" wrapText="1"/>
    </xf>
    <xf numFmtId="2" fontId="15" fillId="55" borderId="24" xfId="0" applyNumberFormat="1" applyFont="1" applyFill="1" applyBorder="1" applyAlignment="1">
      <alignment horizontal="center"/>
    </xf>
    <xf numFmtId="4" fontId="60" fillId="55" borderId="22" xfId="0" applyNumberFormat="1" applyFont="1" applyFill="1" applyBorder="1" applyAlignment="1">
      <alignment horizontal="center" vertical="center" wrapText="1"/>
    </xf>
    <xf numFmtId="0" fontId="35" fillId="55" borderId="0" xfId="0" applyFont="1" applyFill="1" applyBorder="1" applyAlignment="1">
      <alignment horizontal="center" vertical="center" wrapText="1"/>
    </xf>
    <xf numFmtId="0" fontId="35" fillId="55" borderId="25" xfId="0" applyFont="1" applyFill="1" applyBorder="1" applyAlignment="1">
      <alignment horizontal="center" vertical="center" wrapText="1"/>
    </xf>
    <xf numFmtId="0" fontId="35" fillId="55" borderId="23" xfId="0" applyFont="1" applyFill="1" applyBorder="1" applyAlignment="1">
      <alignment horizontal="center" vertical="center" wrapText="1"/>
    </xf>
    <xf numFmtId="0" fontId="15" fillId="55" borderId="23" xfId="0" applyFont="1" applyFill="1" applyBorder="1" applyAlignment="1">
      <alignment horizontal="left" vertical="center" wrapText="1"/>
    </xf>
    <xf numFmtId="0" fontId="15" fillId="55" borderId="28" xfId="0" applyFont="1" applyFill="1" applyBorder="1" applyAlignment="1">
      <alignment horizontal="left" vertical="center" wrapText="1"/>
    </xf>
    <xf numFmtId="0" fontId="15" fillId="55" borderId="29" xfId="0" applyFont="1" applyFill="1" applyBorder="1" applyAlignment="1">
      <alignment horizontal="left" vertical="center" wrapText="1"/>
    </xf>
    <xf numFmtId="0" fontId="15" fillId="55" borderId="29" xfId="0" applyFont="1" applyFill="1" applyBorder="1" applyAlignment="1">
      <alignment horizontal="center" vertical="center" wrapText="1"/>
    </xf>
    <xf numFmtId="1" fontId="15" fillId="55" borderId="29" xfId="0" applyNumberFormat="1" applyFont="1" applyFill="1" applyBorder="1" applyAlignment="1">
      <alignment horizontal="center" vertical="center" wrapText="1"/>
    </xf>
    <xf numFmtId="172" fontId="15" fillId="55" borderId="24" xfId="0" applyNumberFormat="1" applyFont="1" applyFill="1" applyBorder="1" applyAlignment="1">
      <alignment horizontal="center" vertical="center" wrapText="1"/>
    </xf>
    <xf numFmtId="0" fontId="15" fillId="55" borderId="25" xfId="0" applyFont="1" applyFill="1" applyBorder="1" applyAlignment="1">
      <alignment horizontal="center" vertical="center" wrapText="1"/>
    </xf>
    <xf numFmtId="0" fontId="15" fillId="55" borderId="24" xfId="0" applyFont="1" applyFill="1" applyBorder="1" applyAlignment="1">
      <alignment horizontal="left" vertical="center" wrapText="1"/>
    </xf>
    <xf numFmtId="2" fontId="15" fillId="55" borderId="21" xfId="0" applyNumberFormat="1" applyFont="1" applyFill="1" applyBorder="1" applyAlignment="1">
      <alignment horizontal="center" vertical="center" wrapText="1"/>
    </xf>
    <xf numFmtId="0" fontId="15" fillId="55" borderId="28" xfId="0" applyFont="1" applyFill="1" applyBorder="1" applyAlignment="1">
      <alignment horizontal="center" vertical="center" wrapText="1"/>
    </xf>
    <xf numFmtId="0" fontId="15" fillId="55" borderId="24" xfId="0" applyNumberFormat="1" applyFont="1" applyFill="1" applyBorder="1" applyAlignment="1">
      <alignment horizontal="center" vertical="center" wrapText="1"/>
    </xf>
    <xf numFmtId="178" fontId="15" fillId="55" borderId="24" xfId="0" applyNumberFormat="1" applyFont="1" applyFill="1" applyBorder="1" applyAlignment="1">
      <alignment horizontal="center" vertical="center" wrapText="1"/>
    </xf>
    <xf numFmtId="1" fontId="15" fillId="55" borderId="32" xfId="0" applyNumberFormat="1" applyFont="1" applyFill="1" applyBorder="1" applyAlignment="1">
      <alignment horizontal="center" vertical="center"/>
    </xf>
    <xf numFmtId="4" fontId="15" fillId="55" borderId="24" xfId="0" applyNumberFormat="1" applyFont="1" applyFill="1" applyBorder="1" applyAlignment="1">
      <alignment horizontal="center" vertical="center" wrapText="1"/>
    </xf>
    <xf numFmtId="0" fontId="15" fillId="55" borderId="31" xfId="0" applyFont="1" applyFill="1" applyBorder="1" applyAlignment="1">
      <alignment horizontal="center" vertical="center" wrapText="1"/>
    </xf>
    <xf numFmtId="0" fontId="15" fillId="55" borderId="0" xfId="0" applyFont="1" applyFill="1" applyBorder="1" applyAlignment="1">
      <alignment horizontal="left" vertical="center" wrapText="1"/>
    </xf>
    <xf numFmtId="0" fontId="15" fillId="55" borderId="0" xfId="0" applyFont="1" applyFill="1" applyAlignment="1">
      <alignment/>
    </xf>
    <xf numFmtId="49" fontId="1" fillId="55" borderId="23" xfId="0" applyNumberFormat="1" applyFont="1" applyFill="1" applyBorder="1" applyAlignment="1">
      <alignment horizontal="left" vertical="center" wrapText="1"/>
    </xf>
    <xf numFmtId="3" fontId="15" fillId="55" borderId="25" xfId="0" applyNumberFormat="1" applyFont="1" applyFill="1" applyBorder="1" applyAlignment="1">
      <alignment horizontal="center" vertical="center" wrapText="1"/>
    </xf>
    <xf numFmtId="3" fontId="15" fillId="55" borderId="29" xfId="0" applyNumberFormat="1" applyFont="1" applyFill="1" applyBorder="1" applyAlignment="1">
      <alignment horizontal="center" vertical="center" wrapText="1"/>
    </xf>
    <xf numFmtId="1" fontId="15" fillId="55" borderId="24" xfId="0" applyNumberFormat="1" applyFont="1" applyFill="1" applyBorder="1" applyAlignment="1">
      <alignment horizontal="center" vertical="center" wrapText="1"/>
    </xf>
    <xf numFmtId="2" fontId="15" fillId="55" borderId="29" xfId="0" applyNumberFormat="1" applyFont="1" applyFill="1" applyBorder="1" applyAlignment="1">
      <alignment horizontal="center" vertical="center" wrapText="1"/>
    </xf>
    <xf numFmtId="172" fontId="15" fillId="55" borderId="29" xfId="0" applyNumberFormat="1" applyFont="1" applyFill="1" applyBorder="1" applyAlignment="1">
      <alignment horizontal="center" vertical="center" wrapText="1"/>
    </xf>
    <xf numFmtId="172" fontId="15" fillId="55" borderId="21" xfId="0" applyNumberFormat="1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55" borderId="28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0" fontId="15" fillId="55" borderId="24" xfId="0" applyFont="1" applyFill="1" applyBorder="1" applyAlignment="1">
      <alignment horizontal="center" vertical="center"/>
    </xf>
    <xf numFmtId="4" fontId="15" fillId="55" borderId="32" xfId="0" applyNumberFormat="1" applyFont="1" applyFill="1" applyBorder="1" applyAlignment="1">
      <alignment horizontal="center" vertical="center"/>
    </xf>
    <xf numFmtId="179" fontId="15" fillId="55" borderId="24" xfId="0" applyNumberFormat="1" applyFont="1" applyFill="1" applyBorder="1" applyAlignment="1">
      <alignment horizontal="center" vertical="center" wrapText="1"/>
    </xf>
    <xf numFmtId="177" fontId="15" fillId="55" borderId="29" xfId="94" applyNumberFormat="1" applyFont="1" applyFill="1" applyBorder="1" applyAlignment="1">
      <alignment horizontal="center" vertical="center" wrapText="1"/>
      <protection/>
    </xf>
    <xf numFmtId="0" fontId="9" fillId="55" borderId="0" xfId="0" applyFont="1" applyFill="1" applyAlignment="1">
      <alignment horizontal="center" vertical="center" wrapText="1"/>
    </xf>
    <xf numFmtId="0" fontId="1" fillId="55" borderId="33" xfId="0" applyFont="1" applyFill="1" applyBorder="1" applyAlignment="1">
      <alignment horizontal="center" vertical="center" wrapText="1"/>
    </xf>
    <xf numFmtId="0" fontId="9" fillId="55" borderId="0" xfId="0" applyFont="1" applyFill="1" applyBorder="1" applyAlignment="1">
      <alignment horizontal="left" vertical="center" wrapText="1"/>
    </xf>
    <xf numFmtId="0" fontId="3" fillId="55" borderId="34" xfId="0" applyFont="1" applyFill="1" applyBorder="1" applyAlignment="1">
      <alignment horizontal="center" vertical="center" wrapText="1"/>
    </xf>
    <xf numFmtId="0" fontId="3" fillId="55" borderId="35" xfId="0" applyFont="1" applyFill="1" applyBorder="1" applyAlignment="1">
      <alignment horizontal="center" vertical="center" wrapText="1"/>
    </xf>
    <xf numFmtId="0" fontId="3" fillId="55" borderId="36" xfId="0" applyFont="1" applyFill="1" applyBorder="1" applyAlignment="1">
      <alignment horizontal="center" vertical="center" wrapText="1"/>
    </xf>
    <xf numFmtId="0" fontId="3" fillId="55" borderId="33" xfId="0" applyFont="1" applyFill="1" applyBorder="1" applyAlignment="1">
      <alignment horizontal="center" vertical="center" wrapText="1"/>
    </xf>
    <xf numFmtId="0" fontId="3" fillId="55" borderId="37" xfId="0" applyFont="1" applyFill="1" applyBorder="1" applyAlignment="1">
      <alignment horizontal="center" vertical="center" wrapText="1"/>
    </xf>
    <xf numFmtId="0" fontId="3" fillId="55" borderId="30" xfId="0" applyFont="1" applyFill="1" applyBorder="1" applyAlignment="1">
      <alignment horizontal="center" vertical="center" wrapText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56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Денежный 2" xfId="73"/>
    <cellStyle name="Денежный 3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2 2" xfId="92"/>
    <cellStyle name="Обычный 2 2 2" xfId="93"/>
    <cellStyle name="Обычный 3" xfId="94"/>
    <cellStyle name="Обычный 4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Примечание 3" xfId="103"/>
    <cellStyle name="Percent" xfId="104"/>
    <cellStyle name="Связанная ячейка" xfId="105"/>
    <cellStyle name="Связанная ячейка 2" xfId="106"/>
    <cellStyle name="Стиль 1" xfId="107"/>
    <cellStyle name="Текст предупреждения" xfId="108"/>
    <cellStyle name="Текст предупреждения 2" xfId="109"/>
    <cellStyle name="Comma" xfId="110"/>
    <cellStyle name="Comma [0]" xfId="111"/>
    <cellStyle name="Финансовый 2" xfId="112"/>
    <cellStyle name="Финансовый 3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view="pageBreakPreview" zoomScale="80" zoomScaleNormal="75" zoomScaleSheetLayoutView="80" zoomScalePageLayoutView="0" workbookViewId="0" topLeftCell="A142">
      <selection activeCell="D153" sqref="D153"/>
    </sheetView>
  </sheetViews>
  <sheetFormatPr defaultColWidth="9.00390625" defaultRowHeight="12.75"/>
  <cols>
    <col min="1" max="1" width="71.75390625" style="4" customWidth="1"/>
    <col min="2" max="2" width="11.75390625" style="4" customWidth="1"/>
    <col min="3" max="3" width="16.875" style="95" customWidth="1"/>
    <col min="4" max="4" width="18.375" style="95" customWidth="1"/>
    <col min="5" max="5" width="14.75390625" style="4" customWidth="1"/>
    <col min="6" max="6" width="17.875" style="4" customWidth="1"/>
    <col min="7" max="7" width="10.875" style="4" bestFit="1" customWidth="1"/>
    <col min="8" max="16384" width="9.125" style="4" customWidth="1"/>
  </cols>
  <sheetData>
    <row r="1" spans="1:5" ht="18">
      <c r="A1" s="5"/>
      <c r="B1" s="5"/>
      <c r="C1" s="68"/>
      <c r="D1" s="68"/>
      <c r="E1" s="65"/>
    </row>
    <row r="2" spans="1:5" ht="51" customHeight="1">
      <c r="A2" s="110" t="s">
        <v>126</v>
      </c>
      <c r="B2" s="110"/>
      <c r="C2" s="110"/>
      <c r="D2" s="110"/>
      <c r="E2" s="110"/>
    </row>
    <row r="3" spans="1:5" ht="18">
      <c r="A3" s="111"/>
      <c r="B3" s="111"/>
      <c r="C3" s="111"/>
      <c r="D3" s="111"/>
      <c r="E3" s="111"/>
    </row>
    <row r="4" spans="1:5" ht="111" customHeight="1">
      <c r="A4" s="6" t="s">
        <v>0</v>
      </c>
      <c r="B4" s="7" t="s">
        <v>1</v>
      </c>
      <c r="C4" s="69" t="s">
        <v>125</v>
      </c>
      <c r="D4" s="69" t="s">
        <v>124</v>
      </c>
      <c r="E4" s="8" t="s">
        <v>2</v>
      </c>
    </row>
    <row r="5" spans="1:5" ht="18.75">
      <c r="A5" s="113" t="s">
        <v>3</v>
      </c>
      <c r="B5" s="114"/>
      <c r="C5" s="114"/>
      <c r="D5" s="114"/>
      <c r="E5" s="115"/>
    </row>
    <row r="6" spans="1:5" ht="39">
      <c r="A6" s="9" t="s">
        <v>112</v>
      </c>
      <c r="B6" s="10" t="s">
        <v>4</v>
      </c>
      <c r="C6" s="70">
        <v>10849.06</v>
      </c>
      <c r="D6" s="70">
        <v>10006.02</v>
      </c>
      <c r="E6" s="11">
        <f>C6/D6*100</f>
        <v>108.42532795257253</v>
      </c>
    </row>
    <row r="7" spans="1:5" ht="18.75">
      <c r="A7" s="12"/>
      <c r="B7" s="13"/>
      <c r="C7" s="71"/>
      <c r="D7" s="71"/>
      <c r="E7" s="11"/>
    </row>
    <row r="8" spans="1:5" ht="18.75">
      <c r="A8" s="14" t="s">
        <v>5</v>
      </c>
      <c r="B8" s="15"/>
      <c r="C8" s="64"/>
      <c r="D8" s="64"/>
      <c r="E8" s="11"/>
    </row>
    <row r="9" spans="1:5" ht="41.25" customHeight="1">
      <c r="A9" s="16" t="s">
        <v>96</v>
      </c>
      <c r="B9" s="17" t="s">
        <v>4</v>
      </c>
      <c r="C9" s="72">
        <v>32.624</v>
      </c>
      <c r="D9" s="72">
        <v>24.04</v>
      </c>
      <c r="E9" s="11">
        <f>C9/D9*100</f>
        <v>135.70715474209652</v>
      </c>
    </row>
    <row r="10" spans="1:5" ht="42.75" customHeight="1">
      <c r="A10" s="16" t="s">
        <v>116</v>
      </c>
      <c r="B10" s="17" t="s">
        <v>4</v>
      </c>
      <c r="C10" s="72"/>
      <c r="D10" s="72"/>
      <c r="E10" s="11"/>
    </row>
    <row r="11" spans="1:5" ht="20.25" customHeight="1">
      <c r="A11" s="16" t="s">
        <v>117</v>
      </c>
      <c r="B11" s="17" t="s">
        <v>4</v>
      </c>
      <c r="C11" s="72"/>
      <c r="D11" s="72"/>
      <c r="E11" s="11"/>
    </row>
    <row r="12" spans="1:5" ht="18.75">
      <c r="A12" s="16" t="s">
        <v>118</v>
      </c>
      <c r="B12" s="17" t="s">
        <v>4</v>
      </c>
      <c r="C12" s="72"/>
      <c r="D12" s="72"/>
      <c r="E12" s="11"/>
    </row>
    <row r="13" spans="1:5" ht="18.75">
      <c r="A13" s="19" t="s">
        <v>72</v>
      </c>
      <c r="B13" s="17" t="s">
        <v>4</v>
      </c>
      <c r="C13" s="72">
        <v>342.7019</v>
      </c>
      <c r="D13" s="72">
        <v>321.183</v>
      </c>
      <c r="E13" s="11">
        <f aca="true" t="shared" si="0" ref="E13:E20">C13/D13*100</f>
        <v>106.6998876030176</v>
      </c>
    </row>
    <row r="14" spans="1:5" ht="18.75">
      <c r="A14" s="19" t="s">
        <v>73</v>
      </c>
      <c r="B14" s="17" t="s">
        <v>4</v>
      </c>
      <c r="C14" s="72">
        <v>756.486</v>
      </c>
      <c r="D14" s="72">
        <v>843.7</v>
      </c>
      <c r="E14" s="11">
        <f t="shared" si="0"/>
        <v>89.66291335782861</v>
      </c>
    </row>
    <row r="15" spans="1:5" ht="37.5" customHeight="1">
      <c r="A15" s="16" t="s">
        <v>99</v>
      </c>
      <c r="B15" s="17" t="s">
        <v>4</v>
      </c>
      <c r="C15" s="72">
        <v>569.257</v>
      </c>
      <c r="D15" s="72">
        <v>544.151</v>
      </c>
      <c r="E15" s="11">
        <f t="shared" si="0"/>
        <v>104.6137928626429</v>
      </c>
    </row>
    <row r="16" spans="1:5" ht="41.25" customHeight="1">
      <c r="A16" s="16" t="s">
        <v>100</v>
      </c>
      <c r="B16" s="17" t="s">
        <v>4</v>
      </c>
      <c r="C16" s="72">
        <v>76.958</v>
      </c>
      <c r="D16" s="72">
        <v>98.898</v>
      </c>
      <c r="E16" s="11">
        <f t="shared" si="0"/>
        <v>77.81552710873831</v>
      </c>
    </row>
    <row r="17" spans="1:5" ht="18.75">
      <c r="A17" s="19" t="s">
        <v>82</v>
      </c>
      <c r="B17" s="17" t="s">
        <v>4</v>
      </c>
      <c r="C17" s="72">
        <v>1431.593</v>
      </c>
      <c r="D17" s="72">
        <v>1735.111</v>
      </c>
      <c r="E17" s="11">
        <f t="shared" si="0"/>
        <v>82.50728627736208</v>
      </c>
    </row>
    <row r="18" spans="1:5" ht="37.5">
      <c r="A18" s="16" t="s">
        <v>104</v>
      </c>
      <c r="B18" s="17" t="s">
        <v>4</v>
      </c>
      <c r="C18" s="72">
        <v>4827.044</v>
      </c>
      <c r="D18" s="72">
        <v>4335.336</v>
      </c>
      <c r="E18" s="11">
        <f t="shared" si="0"/>
        <v>111.34186600531078</v>
      </c>
    </row>
    <row r="19" spans="1:5" ht="18.75">
      <c r="A19" s="19" t="s">
        <v>78</v>
      </c>
      <c r="B19" s="17" t="s">
        <v>4</v>
      </c>
      <c r="C19" s="73">
        <f>C6-C9-C13-C14-C15-C16-C17-C18</f>
        <v>2812.396099999999</v>
      </c>
      <c r="D19" s="73">
        <f>D6-D13-D14-D15-D16-D17-D18</f>
        <v>2127.6409999999996</v>
      </c>
      <c r="E19" s="11">
        <f t="shared" si="0"/>
        <v>132.18377066431788</v>
      </c>
    </row>
    <row r="20" spans="1:5" ht="39">
      <c r="A20" s="20" t="s">
        <v>6</v>
      </c>
      <c r="B20" s="17" t="s">
        <v>7</v>
      </c>
      <c r="C20" s="74">
        <f>C6/C79</f>
        <v>277.54764767581673</v>
      </c>
      <c r="D20" s="74">
        <f>D6/D79</f>
        <v>253.843929169415</v>
      </c>
      <c r="E20" s="11">
        <f t="shared" si="0"/>
        <v>109.33791033882947</v>
      </c>
    </row>
    <row r="21" spans="1:5" ht="19.5">
      <c r="A21" s="20" t="s">
        <v>84</v>
      </c>
      <c r="B21" s="17" t="s">
        <v>4</v>
      </c>
      <c r="C21" s="72" t="s">
        <v>122</v>
      </c>
      <c r="D21" s="72" t="s">
        <v>122</v>
      </c>
      <c r="E21" s="11"/>
    </row>
    <row r="22" spans="1:5" ht="19.5">
      <c r="A22" s="20" t="s">
        <v>8</v>
      </c>
      <c r="B22" s="17" t="s">
        <v>4</v>
      </c>
      <c r="C22" s="72" t="s">
        <v>122</v>
      </c>
      <c r="D22" s="72" t="s">
        <v>122</v>
      </c>
      <c r="E22" s="11"/>
    </row>
    <row r="23" spans="1:5" ht="19.5">
      <c r="A23" s="20" t="s">
        <v>9</v>
      </c>
      <c r="B23" s="17" t="s">
        <v>10</v>
      </c>
      <c r="C23" s="72" t="s">
        <v>122</v>
      </c>
      <c r="D23" s="72" t="s">
        <v>122</v>
      </c>
      <c r="E23" s="11"/>
    </row>
    <row r="24" spans="1:5" ht="19.5">
      <c r="A24" s="20" t="s">
        <v>11</v>
      </c>
      <c r="B24" s="17" t="s">
        <v>10</v>
      </c>
      <c r="C24" s="72" t="s">
        <v>122</v>
      </c>
      <c r="D24" s="72" t="s">
        <v>122</v>
      </c>
      <c r="E24" s="11"/>
    </row>
    <row r="25" spans="1:5" ht="58.5">
      <c r="A25" s="20" t="s">
        <v>12</v>
      </c>
      <c r="B25" s="17" t="s">
        <v>4</v>
      </c>
      <c r="C25" s="75">
        <v>393.81</v>
      </c>
      <c r="D25" s="75">
        <v>379.840034</v>
      </c>
      <c r="E25" s="11">
        <f>C25/D25*100</f>
        <v>103.67785508359553</v>
      </c>
    </row>
    <row r="26" spans="1:5" ht="58.5">
      <c r="A26" s="20" t="s">
        <v>13</v>
      </c>
      <c r="B26" s="17" t="s">
        <v>4</v>
      </c>
      <c r="C26" s="75">
        <v>382.09</v>
      </c>
      <c r="D26" s="75">
        <v>383.57598</v>
      </c>
      <c r="E26" s="11">
        <f>C26/D26*100</f>
        <v>99.61259826540754</v>
      </c>
    </row>
    <row r="27" spans="1:5" ht="58.5">
      <c r="A27" s="20" t="s">
        <v>85</v>
      </c>
      <c r="B27" s="17" t="s">
        <v>7</v>
      </c>
      <c r="C27" s="75">
        <v>30747.62</v>
      </c>
      <c r="D27" s="75">
        <v>21143.51412375057</v>
      </c>
      <c r="E27" s="11">
        <f>C27/D27*100</f>
        <v>145.42341362953053</v>
      </c>
    </row>
    <row r="28" spans="1:5" ht="18.75">
      <c r="A28" s="113" t="s">
        <v>15</v>
      </c>
      <c r="B28" s="114"/>
      <c r="C28" s="116"/>
      <c r="D28" s="116"/>
      <c r="E28" s="117"/>
    </row>
    <row r="29" spans="1:5" ht="18.75">
      <c r="A29" s="21" t="s">
        <v>105</v>
      </c>
      <c r="B29" s="22"/>
      <c r="C29" s="76"/>
      <c r="D29" s="76"/>
      <c r="E29" s="23"/>
    </row>
    <row r="30" spans="1:5" ht="37.5">
      <c r="A30" s="1" t="s">
        <v>110</v>
      </c>
      <c r="B30" s="7" t="s">
        <v>4</v>
      </c>
      <c r="C30" s="77">
        <f>C13+C14+C15+C16</f>
        <v>1745.4029</v>
      </c>
      <c r="D30" s="77">
        <v>1807.92</v>
      </c>
      <c r="E30" s="11">
        <f>C30/D30*100</f>
        <v>96.54204278950395</v>
      </c>
    </row>
    <row r="31" spans="1:5" ht="18.75">
      <c r="A31" s="1" t="s">
        <v>111</v>
      </c>
      <c r="B31" s="15" t="s">
        <v>10</v>
      </c>
      <c r="C31" s="78">
        <v>92.5</v>
      </c>
      <c r="D31" s="78">
        <v>113.1</v>
      </c>
      <c r="E31" s="11">
        <f>C31-D31</f>
        <v>-20.599999999999994</v>
      </c>
    </row>
    <row r="32" spans="1:5" ht="18.75">
      <c r="A32" s="24" t="s">
        <v>90</v>
      </c>
      <c r="B32" s="10"/>
      <c r="C32" s="79"/>
      <c r="D32" s="79"/>
      <c r="E32" s="11"/>
    </row>
    <row r="33" spans="1:5" ht="37.5">
      <c r="A33" s="1" t="s">
        <v>16</v>
      </c>
      <c r="B33" s="15" t="s">
        <v>4</v>
      </c>
      <c r="C33" s="64">
        <f>C13</f>
        <v>342.7019</v>
      </c>
      <c r="D33" s="64">
        <v>321.18</v>
      </c>
      <c r="E33" s="11">
        <f>C33/D33*100</f>
        <v>106.70088423936734</v>
      </c>
    </row>
    <row r="34" spans="1:5" ht="18.75">
      <c r="A34" s="1" t="s">
        <v>102</v>
      </c>
      <c r="B34" s="15" t="s">
        <v>10</v>
      </c>
      <c r="C34" s="64">
        <v>92.47</v>
      </c>
      <c r="D34" s="64">
        <v>115.54</v>
      </c>
      <c r="E34" s="11">
        <f>C34-D34</f>
        <v>-23.070000000000007</v>
      </c>
    </row>
    <row r="35" spans="1:5" ht="18.75">
      <c r="A35" s="24" t="s">
        <v>91</v>
      </c>
      <c r="B35" s="10"/>
      <c r="C35" s="69"/>
      <c r="D35" s="69"/>
      <c r="E35" s="11"/>
    </row>
    <row r="36" spans="1:5" ht="37.5">
      <c r="A36" s="1" t="s">
        <v>16</v>
      </c>
      <c r="B36" s="15" t="s">
        <v>4</v>
      </c>
      <c r="C36" s="64">
        <f>C14</f>
        <v>756.486</v>
      </c>
      <c r="D36" s="64">
        <f>D14</f>
        <v>843.7</v>
      </c>
      <c r="E36" s="11">
        <f>C36/D36*100</f>
        <v>89.66291335782861</v>
      </c>
    </row>
    <row r="37" spans="1:5" ht="18.75">
      <c r="A37" s="1" t="s">
        <v>102</v>
      </c>
      <c r="B37" s="15" t="s">
        <v>10</v>
      </c>
      <c r="C37" s="64">
        <v>98.4</v>
      </c>
      <c r="D37" s="64">
        <v>71.18</v>
      </c>
      <c r="E37" s="11">
        <f>C37-D37</f>
        <v>27.22</v>
      </c>
    </row>
    <row r="38" spans="1:5" ht="37.5">
      <c r="A38" s="24" t="s">
        <v>92</v>
      </c>
      <c r="B38" s="10"/>
      <c r="C38" s="69"/>
      <c r="D38" s="69"/>
      <c r="E38" s="11"/>
    </row>
    <row r="39" spans="1:5" ht="37.5">
      <c r="A39" s="1" t="s">
        <v>83</v>
      </c>
      <c r="B39" s="15" t="s">
        <v>4</v>
      </c>
      <c r="C39" s="64">
        <f>C15</f>
        <v>569.257</v>
      </c>
      <c r="D39" s="64">
        <f>D15</f>
        <v>544.151</v>
      </c>
      <c r="E39" s="11">
        <f>C39/D39*100</f>
        <v>104.6137928626429</v>
      </c>
    </row>
    <row r="40" spans="1:5" ht="18.75">
      <c r="A40" s="25" t="s">
        <v>102</v>
      </c>
      <c r="B40" s="17" t="s">
        <v>10</v>
      </c>
      <c r="C40" s="72">
        <v>91.74</v>
      </c>
      <c r="D40" s="72">
        <v>114.2</v>
      </c>
      <c r="E40" s="11">
        <f>C40-D40</f>
        <v>-22.460000000000008</v>
      </c>
    </row>
    <row r="41" spans="1:5" ht="56.25">
      <c r="A41" s="24" t="s">
        <v>95</v>
      </c>
      <c r="B41" s="10"/>
      <c r="C41" s="69"/>
      <c r="D41" s="69"/>
      <c r="E41" s="11"/>
    </row>
    <row r="42" spans="1:5" ht="37.5">
      <c r="A42" s="1" t="s">
        <v>83</v>
      </c>
      <c r="B42" s="15" t="s">
        <v>4</v>
      </c>
      <c r="C42" s="64">
        <f>C16</f>
        <v>76.958</v>
      </c>
      <c r="D42" s="64">
        <f>D16</f>
        <v>98.898</v>
      </c>
      <c r="E42" s="11">
        <f>C42/D42*100</f>
        <v>77.81552710873831</v>
      </c>
    </row>
    <row r="43" spans="1:5" ht="37.5">
      <c r="A43" s="26" t="s">
        <v>107</v>
      </c>
      <c r="B43" s="27"/>
      <c r="C43" s="80"/>
      <c r="D43" s="80"/>
      <c r="E43" s="11"/>
    </row>
    <row r="44" spans="1:5" ht="18.75">
      <c r="A44" s="3" t="s">
        <v>17</v>
      </c>
      <c r="B44" s="13" t="s">
        <v>4</v>
      </c>
      <c r="C44" s="35"/>
      <c r="D44" s="35"/>
      <c r="E44" s="11"/>
    </row>
    <row r="45" spans="1:5" ht="18.75">
      <c r="A45" s="28" t="s">
        <v>106</v>
      </c>
      <c r="B45" s="29" t="s">
        <v>10</v>
      </c>
      <c r="C45" s="81"/>
      <c r="D45" s="81"/>
      <c r="E45" s="11"/>
    </row>
    <row r="46" spans="1:5" ht="18.75">
      <c r="A46" s="30" t="s">
        <v>108</v>
      </c>
      <c r="B46" s="31"/>
      <c r="C46" s="79"/>
      <c r="D46" s="79"/>
      <c r="E46" s="11"/>
    </row>
    <row r="47" spans="1:5" ht="18.75">
      <c r="A47" s="32" t="s">
        <v>18</v>
      </c>
      <c r="B47" s="15" t="s">
        <v>4</v>
      </c>
      <c r="C47" s="64"/>
      <c r="D47" s="64"/>
      <c r="E47" s="11"/>
    </row>
    <row r="48" spans="1:5" ht="18.75">
      <c r="A48" s="32" t="s">
        <v>19</v>
      </c>
      <c r="B48" s="15" t="s">
        <v>20</v>
      </c>
      <c r="C48" s="33">
        <v>7307</v>
      </c>
      <c r="D48" s="33">
        <v>7375</v>
      </c>
      <c r="E48" s="11">
        <f>C48/D48*100</f>
        <v>99.07796610169491</v>
      </c>
    </row>
    <row r="49" spans="1:5" ht="18.75">
      <c r="A49" s="28" t="s">
        <v>21</v>
      </c>
      <c r="B49" s="29" t="s">
        <v>20</v>
      </c>
      <c r="C49" s="109">
        <f>C48/39089</f>
        <v>0.18693238506996854</v>
      </c>
      <c r="D49" s="109">
        <f>D48/39418</f>
        <v>0.18709726520878786</v>
      </c>
      <c r="E49" s="11">
        <f>C49/D49*100</f>
        <v>99.91187463983756</v>
      </c>
    </row>
    <row r="50" spans="1:5" ht="18.75">
      <c r="A50" s="2" t="s">
        <v>109</v>
      </c>
      <c r="B50" s="34"/>
      <c r="C50" s="35"/>
      <c r="D50" s="35"/>
      <c r="E50" s="11"/>
    </row>
    <row r="51" spans="1:5" ht="18.75">
      <c r="A51" s="32" t="s">
        <v>22</v>
      </c>
      <c r="B51" s="15" t="s">
        <v>23</v>
      </c>
      <c r="C51" s="64">
        <v>70816.8</v>
      </c>
      <c r="D51" s="64">
        <v>57110.3</v>
      </c>
      <c r="E51" s="11">
        <f>C51/D51*100</f>
        <v>124.00004902793367</v>
      </c>
    </row>
    <row r="52" spans="1:5" ht="37.5">
      <c r="A52" s="3" t="s">
        <v>24</v>
      </c>
      <c r="B52" s="36" t="s">
        <v>25</v>
      </c>
      <c r="C52" s="71">
        <v>4006.32</v>
      </c>
      <c r="D52" s="71">
        <v>8119.19</v>
      </c>
      <c r="E52" s="11">
        <f>C52/D52*100</f>
        <v>49.34383848635148</v>
      </c>
    </row>
    <row r="53" spans="1:5" ht="37.5">
      <c r="A53" s="30" t="s">
        <v>101</v>
      </c>
      <c r="B53" s="31"/>
      <c r="C53" s="79"/>
      <c r="D53" s="79"/>
      <c r="E53" s="11"/>
    </row>
    <row r="54" spans="1:5" ht="18.75">
      <c r="A54" s="32" t="s">
        <v>26</v>
      </c>
      <c r="B54" s="15" t="s">
        <v>4</v>
      </c>
      <c r="C54" s="64">
        <v>4827.044</v>
      </c>
      <c r="D54" s="64">
        <v>4335.336</v>
      </c>
      <c r="E54" s="11">
        <f>C54/D54*100</f>
        <v>111.34186600531078</v>
      </c>
    </row>
    <row r="55" spans="1:5" ht="18.75">
      <c r="A55" s="28" t="s">
        <v>27</v>
      </c>
      <c r="B55" s="29" t="s">
        <v>10</v>
      </c>
      <c r="C55" s="82"/>
      <c r="D55" s="82"/>
      <c r="E55" s="11"/>
    </row>
    <row r="56" spans="1:5" ht="18.75">
      <c r="A56" s="30" t="s">
        <v>28</v>
      </c>
      <c r="B56" s="31"/>
      <c r="C56" s="79"/>
      <c r="D56" s="79"/>
      <c r="E56" s="11"/>
    </row>
    <row r="57" spans="1:5" ht="18.75">
      <c r="A57" s="32" t="s">
        <v>29</v>
      </c>
      <c r="B57" s="15" t="s">
        <v>30</v>
      </c>
      <c r="C57" s="64">
        <v>312</v>
      </c>
      <c r="D57" s="64">
        <v>331</v>
      </c>
      <c r="E57" s="11">
        <f>C57/D57*100</f>
        <v>94.25981873111783</v>
      </c>
    </row>
    <row r="58" spans="1:5" ht="37.5">
      <c r="A58" s="28" t="s">
        <v>31</v>
      </c>
      <c r="B58" s="29" t="s">
        <v>10</v>
      </c>
      <c r="C58" s="83">
        <f>1746.999/C6*100</f>
        <v>16.102768350437735</v>
      </c>
      <c r="D58" s="83">
        <f>1854.56/D6*100</f>
        <v>18.534442265756013</v>
      </c>
      <c r="E58" s="11">
        <f>C58/D58*100</f>
        <v>86.88024230537</v>
      </c>
    </row>
    <row r="59" spans="1:5" ht="19.5">
      <c r="A59" s="9" t="s">
        <v>93</v>
      </c>
      <c r="B59" s="13" t="s">
        <v>7</v>
      </c>
      <c r="C59" s="97">
        <f>249968+172900+52555</f>
        <v>475423</v>
      </c>
      <c r="D59" s="97">
        <v>463519</v>
      </c>
      <c r="E59" s="11">
        <f>C59/D59*100</f>
        <v>102.5681795136769</v>
      </c>
    </row>
    <row r="60" spans="1:5" ht="18.75">
      <c r="A60" s="37" t="s">
        <v>32</v>
      </c>
      <c r="B60" s="38" t="s">
        <v>7</v>
      </c>
      <c r="C60" s="98">
        <f>58285+172900</f>
        <v>231185</v>
      </c>
      <c r="D60" s="98">
        <v>122243</v>
      </c>
      <c r="E60" s="11">
        <f>C60/D60*100</f>
        <v>189.11921337009073</v>
      </c>
    </row>
    <row r="61" spans="1:5" ht="18.75">
      <c r="A61" s="118" t="s">
        <v>114</v>
      </c>
      <c r="B61" s="116"/>
      <c r="C61" s="116"/>
      <c r="D61" s="116"/>
      <c r="E61" s="117"/>
    </row>
    <row r="62" spans="1:5" ht="78">
      <c r="A62" s="9" t="s">
        <v>33</v>
      </c>
      <c r="B62" s="13" t="s">
        <v>44</v>
      </c>
      <c r="C62" s="71">
        <f>(386/1000)-(561/1000)</f>
        <v>-0.17500000000000004</v>
      </c>
      <c r="D62" s="71">
        <f>(414/1000)-(573/1000)</f>
        <v>-0.15899999999999997</v>
      </c>
      <c r="E62" s="67">
        <f>C62/D62*100</f>
        <v>110.06289308176105</v>
      </c>
    </row>
    <row r="63" spans="1:5" ht="19.5">
      <c r="A63" s="20" t="s">
        <v>34</v>
      </c>
      <c r="B63" s="40"/>
      <c r="C63" s="72"/>
      <c r="D63" s="72"/>
      <c r="E63" s="67"/>
    </row>
    <row r="64" spans="1:5" ht="18.75">
      <c r="A64" s="16" t="s">
        <v>35</v>
      </c>
      <c r="B64" s="17" t="s">
        <v>36</v>
      </c>
      <c r="C64" s="72">
        <v>17.668</v>
      </c>
      <c r="D64" s="72">
        <v>17.852</v>
      </c>
      <c r="E64" s="67">
        <f aca="true" t="shared" si="1" ref="E64:E73">C64/D64*100</f>
        <v>98.96930315930987</v>
      </c>
    </row>
    <row r="65" spans="1:5" ht="18.75">
      <c r="A65" s="18" t="s">
        <v>37</v>
      </c>
      <c r="B65" s="17" t="s">
        <v>10</v>
      </c>
      <c r="C65" s="84">
        <f>C64/C79*100</f>
        <v>45.19941671570007</v>
      </c>
      <c r="D65" s="84">
        <f>D64/D79*100</f>
        <v>45.28895428484449</v>
      </c>
      <c r="E65" s="67">
        <f>C65-D65</f>
        <v>-0.08953756914442579</v>
      </c>
    </row>
    <row r="66" spans="1:5" ht="18.75">
      <c r="A66" s="16" t="s">
        <v>38</v>
      </c>
      <c r="B66" s="17" t="s">
        <v>36</v>
      </c>
      <c r="C66" s="72">
        <v>21.421</v>
      </c>
      <c r="D66" s="72">
        <v>21.566</v>
      </c>
      <c r="E66" s="67">
        <f t="shared" si="1"/>
        <v>99.32764536770843</v>
      </c>
    </row>
    <row r="67" spans="1:5" ht="37.5">
      <c r="A67" s="16" t="s">
        <v>39</v>
      </c>
      <c r="B67" s="17" t="s">
        <v>10</v>
      </c>
      <c r="C67" s="84">
        <f>C66/C79*100</f>
        <v>54.80058328429993</v>
      </c>
      <c r="D67" s="84">
        <f>D66/D79*100</f>
        <v>54.711045715155514</v>
      </c>
      <c r="E67" s="67">
        <f>C67/D67*100</f>
        <v>100.16365537886185</v>
      </c>
    </row>
    <row r="68" spans="1:5" ht="19.5">
      <c r="A68" s="20" t="s">
        <v>40</v>
      </c>
      <c r="B68" s="17"/>
      <c r="C68" s="72"/>
      <c r="D68" s="72"/>
      <c r="E68" s="67"/>
    </row>
    <row r="69" spans="1:5" ht="18.75">
      <c r="A69" s="16" t="s">
        <v>41</v>
      </c>
      <c r="B69" s="17" t="s">
        <v>36</v>
      </c>
      <c r="C69" s="72">
        <v>8.777</v>
      </c>
      <c r="D69" s="72">
        <v>9.198</v>
      </c>
      <c r="E69" s="67">
        <f t="shared" si="1"/>
        <v>95.42291802565774</v>
      </c>
    </row>
    <row r="70" spans="1:5" ht="18.75">
      <c r="A70" s="18" t="s">
        <v>37</v>
      </c>
      <c r="B70" s="17" t="s">
        <v>10</v>
      </c>
      <c r="C70" s="84">
        <f>C69/C79*100</f>
        <v>22.453887282867303</v>
      </c>
      <c r="D70" s="84">
        <f>D69/D79*100</f>
        <v>23.33451722563296</v>
      </c>
      <c r="E70" s="67">
        <f>C70-D70</f>
        <v>-0.8806299427656583</v>
      </c>
    </row>
    <row r="71" spans="1:5" ht="18.75">
      <c r="A71" s="16" t="s">
        <v>42</v>
      </c>
      <c r="B71" s="17" t="s">
        <v>36</v>
      </c>
      <c r="C71" s="72">
        <v>19.674</v>
      </c>
      <c r="D71" s="72">
        <v>20.038</v>
      </c>
      <c r="E71" s="67">
        <f t="shared" si="1"/>
        <v>98.18345144225971</v>
      </c>
    </row>
    <row r="72" spans="1:5" ht="18.75">
      <c r="A72" s="18" t="s">
        <v>37</v>
      </c>
      <c r="B72" s="17" t="s">
        <v>10</v>
      </c>
      <c r="C72" s="73">
        <f>C71/C79*100</f>
        <v>50.331295249302876</v>
      </c>
      <c r="D72" s="73">
        <f>D71/D79*100</f>
        <v>50.83464407123649</v>
      </c>
      <c r="E72" s="67">
        <f>C72-D72</f>
        <v>-0.5033488219336135</v>
      </c>
    </row>
    <row r="73" spans="1:5" ht="18.75">
      <c r="A73" s="16" t="s">
        <v>43</v>
      </c>
      <c r="B73" s="17" t="s">
        <v>36</v>
      </c>
      <c r="C73" s="72">
        <v>10.638</v>
      </c>
      <c r="D73" s="72">
        <v>10.182</v>
      </c>
      <c r="E73" s="67">
        <f t="shared" si="1"/>
        <v>104.47849145550971</v>
      </c>
    </row>
    <row r="74" spans="1:5" ht="18.75">
      <c r="A74" s="18" t="s">
        <v>37</v>
      </c>
      <c r="B74" s="17" t="s">
        <v>10</v>
      </c>
      <c r="C74" s="84">
        <f>C73/C79*100</f>
        <v>27.21481746782983</v>
      </c>
      <c r="D74" s="84">
        <f>D73/D79*100</f>
        <v>25.83083870313055</v>
      </c>
      <c r="E74" s="67">
        <f>C74-D74</f>
        <v>1.383978764699279</v>
      </c>
    </row>
    <row r="75" spans="1:5" ht="39">
      <c r="A75" s="20" t="s">
        <v>87</v>
      </c>
      <c r="B75" s="17" t="s">
        <v>44</v>
      </c>
      <c r="C75" s="99">
        <v>-96</v>
      </c>
      <c r="D75" s="99">
        <v>-57</v>
      </c>
      <c r="E75" s="67" t="s">
        <v>129</v>
      </c>
    </row>
    <row r="76" spans="1:5" ht="39">
      <c r="A76" s="20" t="s">
        <v>45</v>
      </c>
      <c r="B76" s="17" t="s">
        <v>10</v>
      </c>
      <c r="C76" s="73">
        <v>88</v>
      </c>
      <c r="D76" s="84">
        <f>34.656/D79*100</f>
        <v>87.91922471967122</v>
      </c>
      <c r="E76" s="67">
        <f>C76-D76</f>
        <v>0.08077528032877979</v>
      </c>
    </row>
    <row r="77" spans="1:5" ht="39">
      <c r="A77" s="20" t="s">
        <v>46</v>
      </c>
      <c r="B77" s="38" t="s">
        <v>10</v>
      </c>
      <c r="C77" s="100">
        <v>12</v>
      </c>
      <c r="D77" s="101">
        <f>4.762/D79*100</f>
        <v>12.080775280328783</v>
      </c>
      <c r="E77" s="67">
        <f>C77-D77</f>
        <v>-0.08077528032878334</v>
      </c>
    </row>
    <row r="78" spans="1:5" ht="18.75">
      <c r="A78" s="113" t="s">
        <v>113</v>
      </c>
      <c r="B78" s="114"/>
      <c r="C78" s="114"/>
      <c r="D78" s="114"/>
      <c r="E78" s="115"/>
    </row>
    <row r="79" spans="1:5" ht="19.5">
      <c r="A79" s="42" t="s">
        <v>55</v>
      </c>
      <c r="B79" s="43" t="s">
        <v>56</v>
      </c>
      <c r="C79" s="85">
        <v>39.089</v>
      </c>
      <c r="D79" s="85">
        <v>39.418</v>
      </c>
      <c r="E79" s="39">
        <f>C79/D79*100</f>
        <v>99.1653559287635</v>
      </c>
    </row>
    <row r="80" spans="1:5" ht="19.5">
      <c r="A80" s="9" t="s">
        <v>47</v>
      </c>
      <c r="B80" s="13"/>
      <c r="C80" s="35"/>
      <c r="D80" s="35"/>
      <c r="E80" s="39"/>
    </row>
    <row r="81" spans="1:5" ht="19.5">
      <c r="A81" s="20" t="s">
        <v>48</v>
      </c>
      <c r="B81" s="17" t="s">
        <v>36</v>
      </c>
      <c r="C81" s="72">
        <v>13.127</v>
      </c>
      <c r="D81" s="72">
        <v>13.079</v>
      </c>
      <c r="E81" s="39">
        <f>C81/D81*100</f>
        <v>100.3670005352091</v>
      </c>
    </row>
    <row r="82" spans="1:5" ht="18.75">
      <c r="A82" s="16" t="s">
        <v>49</v>
      </c>
      <c r="B82" s="17" t="s">
        <v>36</v>
      </c>
      <c r="C82" s="86"/>
      <c r="D82" s="86"/>
      <c r="E82" s="39"/>
    </row>
    <row r="83" spans="1:5" ht="19.5">
      <c r="A83" s="20" t="s">
        <v>50</v>
      </c>
      <c r="B83" s="17" t="s">
        <v>36</v>
      </c>
      <c r="C83" s="72">
        <v>0.872</v>
      </c>
      <c r="D83" s="72">
        <v>0.864</v>
      </c>
      <c r="E83" s="39">
        <f>C83/D83*100</f>
        <v>100.92592592592592</v>
      </c>
    </row>
    <row r="84" spans="1:5" ht="19.5">
      <c r="A84" s="20" t="s">
        <v>51</v>
      </c>
      <c r="B84" s="17" t="s">
        <v>36</v>
      </c>
      <c r="C84" s="72">
        <v>7.571</v>
      </c>
      <c r="D84" s="72">
        <v>1.372</v>
      </c>
      <c r="E84" s="39">
        <f>C84/D84*100</f>
        <v>551.8221574344022</v>
      </c>
    </row>
    <row r="85" spans="1:5" ht="18.75">
      <c r="A85" s="16" t="s">
        <v>52</v>
      </c>
      <c r="B85" s="17" t="s">
        <v>36</v>
      </c>
      <c r="C85" s="72"/>
      <c r="D85" s="72">
        <f>190/1000</f>
        <v>0.19</v>
      </c>
      <c r="E85" s="39">
        <f>C85/D85*100</f>
        <v>0</v>
      </c>
    </row>
    <row r="86" spans="1:5" ht="58.5">
      <c r="A86" s="20" t="s">
        <v>53</v>
      </c>
      <c r="B86" s="17" t="s">
        <v>10</v>
      </c>
      <c r="C86" s="84">
        <f>3.423/C81*100</f>
        <v>26.07602651024606</v>
      </c>
      <c r="D86" s="72">
        <v>26.1</v>
      </c>
      <c r="E86" s="41">
        <f>C86-D86</f>
        <v>-0.02397348975394209</v>
      </c>
    </row>
    <row r="87" spans="1:5" ht="37.5">
      <c r="A87" s="16" t="s">
        <v>96</v>
      </c>
      <c r="B87" s="17" t="s">
        <v>10</v>
      </c>
      <c r="C87" s="72">
        <v>0.015</v>
      </c>
      <c r="D87" s="72">
        <v>0.015</v>
      </c>
      <c r="E87" s="41">
        <f aca="true" t="shared" si="2" ref="E87:E98">C87-D87</f>
        <v>0</v>
      </c>
    </row>
    <row r="88" spans="1:5" ht="37.5">
      <c r="A88" s="16" t="s">
        <v>103</v>
      </c>
      <c r="B88" s="17" t="s">
        <v>10</v>
      </c>
      <c r="C88" s="72"/>
      <c r="D88" s="72"/>
      <c r="E88" s="41">
        <f t="shared" si="2"/>
        <v>0</v>
      </c>
    </row>
    <row r="89" spans="1:5" ht="18.75">
      <c r="A89" s="16" t="s">
        <v>97</v>
      </c>
      <c r="B89" s="17" t="s">
        <v>10</v>
      </c>
      <c r="C89" s="72">
        <v>0.12</v>
      </c>
      <c r="D89" s="72">
        <v>0.12</v>
      </c>
      <c r="E89" s="41">
        <f t="shared" si="2"/>
        <v>0</v>
      </c>
    </row>
    <row r="90" spans="1:5" ht="18.75">
      <c r="A90" s="16" t="s">
        <v>98</v>
      </c>
      <c r="B90" s="17" t="s">
        <v>10</v>
      </c>
      <c r="C90" s="72"/>
      <c r="D90" s="72"/>
      <c r="E90" s="41">
        <f t="shared" si="2"/>
        <v>0</v>
      </c>
    </row>
    <row r="91" spans="1:5" ht="18.75">
      <c r="A91" s="19" t="s">
        <v>72</v>
      </c>
      <c r="B91" s="17" t="s">
        <v>10</v>
      </c>
      <c r="C91" s="72"/>
      <c r="D91" s="72"/>
      <c r="E91" s="41">
        <f t="shared" si="2"/>
        <v>0</v>
      </c>
    </row>
    <row r="92" spans="1:5" ht="18.75">
      <c r="A92" s="19" t="s">
        <v>73</v>
      </c>
      <c r="B92" s="17" t="s">
        <v>10</v>
      </c>
      <c r="C92" s="72">
        <v>2.45</v>
      </c>
      <c r="D92" s="72">
        <v>2.45</v>
      </c>
      <c r="E92" s="41">
        <f t="shared" si="2"/>
        <v>0</v>
      </c>
    </row>
    <row r="93" spans="1:5" ht="37.5">
      <c r="A93" s="16" t="s">
        <v>99</v>
      </c>
      <c r="B93" s="17" t="s">
        <v>10</v>
      </c>
      <c r="C93" s="72"/>
      <c r="D93" s="72"/>
      <c r="E93" s="41"/>
    </row>
    <row r="94" spans="1:5" ht="56.25">
      <c r="A94" s="16" t="s">
        <v>100</v>
      </c>
      <c r="B94" s="17" t="s">
        <v>10</v>
      </c>
      <c r="C94" s="72"/>
      <c r="D94" s="72"/>
      <c r="E94" s="41"/>
    </row>
    <row r="95" spans="1:5" ht="18.75">
      <c r="A95" s="19" t="s">
        <v>82</v>
      </c>
      <c r="B95" s="17" t="s">
        <v>10</v>
      </c>
      <c r="C95" s="72">
        <v>0.11</v>
      </c>
      <c r="D95" s="72">
        <v>0.11</v>
      </c>
      <c r="E95" s="41">
        <f t="shared" si="2"/>
        <v>0</v>
      </c>
    </row>
    <row r="96" spans="1:5" ht="37.5">
      <c r="A96" s="16" t="s">
        <v>101</v>
      </c>
      <c r="B96" s="15" t="s">
        <v>10</v>
      </c>
      <c r="C96" s="72">
        <v>1.8</v>
      </c>
      <c r="D96" s="72">
        <v>1.8</v>
      </c>
      <c r="E96" s="41">
        <f t="shared" si="2"/>
        <v>0</v>
      </c>
    </row>
    <row r="97" spans="1:5" ht="18.75">
      <c r="A97" s="19" t="s">
        <v>78</v>
      </c>
      <c r="B97" s="15" t="s">
        <v>10</v>
      </c>
      <c r="C97" s="71">
        <v>12.7</v>
      </c>
      <c r="D97" s="71">
        <v>12.7</v>
      </c>
      <c r="E97" s="41">
        <f t="shared" si="2"/>
        <v>0</v>
      </c>
    </row>
    <row r="98" spans="1:5" ht="75">
      <c r="A98" s="44" t="s">
        <v>88</v>
      </c>
      <c r="B98" s="38" t="s">
        <v>10</v>
      </c>
      <c r="C98" s="102">
        <f>0.769/C81*100</f>
        <v>5.858154947817475</v>
      </c>
      <c r="D98" s="87">
        <f>824/13079*100</f>
        <v>6.300175854423121</v>
      </c>
      <c r="E98" s="41">
        <f t="shared" si="2"/>
        <v>-0.44202090660564597</v>
      </c>
    </row>
    <row r="99" spans="1:5" ht="18.75">
      <c r="A99" s="113" t="s">
        <v>54</v>
      </c>
      <c r="B99" s="114"/>
      <c r="C99" s="114"/>
      <c r="D99" s="114"/>
      <c r="E99" s="115"/>
    </row>
    <row r="100" spans="1:5" ht="19.5">
      <c r="A100" s="20" t="s">
        <v>57</v>
      </c>
      <c r="B100" s="17" t="s">
        <v>56</v>
      </c>
      <c r="C100" s="103">
        <v>13.127</v>
      </c>
      <c r="D100" s="64">
        <v>13.079</v>
      </c>
      <c r="E100" s="11">
        <f>C100/D100*100</f>
        <v>100.3670005352091</v>
      </c>
    </row>
    <row r="101" spans="1:5" ht="19.5">
      <c r="A101" s="9" t="s">
        <v>58</v>
      </c>
      <c r="B101" s="45"/>
      <c r="C101" s="104"/>
      <c r="D101" s="88"/>
      <c r="E101" s="11"/>
    </row>
    <row r="102" spans="1:5" ht="37.5">
      <c r="A102" s="16" t="s">
        <v>96</v>
      </c>
      <c r="B102" s="15" t="s">
        <v>56</v>
      </c>
      <c r="C102" s="103">
        <v>0.032</v>
      </c>
      <c r="D102" s="64">
        <v>0.001</v>
      </c>
      <c r="E102" s="11">
        <f>C102/D102*100</f>
        <v>3200</v>
      </c>
    </row>
    <row r="103" spans="1:5" ht="37.5">
      <c r="A103" s="16" t="s">
        <v>119</v>
      </c>
      <c r="B103" s="15" t="s">
        <v>56</v>
      </c>
      <c r="C103" s="103"/>
      <c r="D103" s="64"/>
      <c r="E103" s="11"/>
    </row>
    <row r="104" spans="1:5" ht="18.75">
      <c r="A104" s="16" t="s">
        <v>120</v>
      </c>
      <c r="B104" s="17" t="s">
        <v>56</v>
      </c>
      <c r="C104" s="105"/>
      <c r="D104" s="72"/>
      <c r="E104" s="11"/>
    </row>
    <row r="105" spans="1:5" ht="18.75">
      <c r="A105" s="16" t="s">
        <v>121</v>
      </c>
      <c r="B105" s="17" t="s">
        <v>56</v>
      </c>
      <c r="C105" s="105"/>
      <c r="D105" s="72"/>
      <c r="E105" s="11"/>
    </row>
    <row r="106" spans="1:5" ht="18.75">
      <c r="A106" s="19" t="s">
        <v>72</v>
      </c>
      <c r="B106" s="17" t="s">
        <v>56</v>
      </c>
      <c r="C106" s="105">
        <v>0.362</v>
      </c>
      <c r="D106" s="72">
        <v>0.374</v>
      </c>
      <c r="E106" s="11">
        <f>C106/D106*100</f>
        <v>96.79144385026738</v>
      </c>
    </row>
    <row r="107" spans="1:5" ht="18.75">
      <c r="A107" s="19" t="s">
        <v>73</v>
      </c>
      <c r="B107" s="17" t="s">
        <v>56</v>
      </c>
      <c r="C107" s="105">
        <v>0.798</v>
      </c>
      <c r="D107" s="72">
        <v>0.753</v>
      </c>
      <c r="E107" s="11">
        <f>C107/D107*100</f>
        <v>105.97609561752988</v>
      </c>
    </row>
    <row r="108" spans="1:5" ht="37.5">
      <c r="A108" s="16" t="s">
        <v>99</v>
      </c>
      <c r="B108" s="17" t="s">
        <v>56</v>
      </c>
      <c r="C108" s="104">
        <v>0.685</v>
      </c>
      <c r="D108" s="88">
        <v>0.764</v>
      </c>
      <c r="E108" s="11"/>
    </row>
    <row r="109" spans="1:5" ht="37.5" customHeight="1">
      <c r="A109" s="16" t="s">
        <v>100</v>
      </c>
      <c r="B109" s="17" t="s">
        <v>56</v>
      </c>
      <c r="C109" s="104">
        <v>0.12</v>
      </c>
      <c r="D109" s="88">
        <v>0.311</v>
      </c>
      <c r="E109" s="11"/>
    </row>
    <row r="110" spans="1:5" ht="18.75">
      <c r="A110" s="19" t="s">
        <v>82</v>
      </c>
      <c r="B110" s="17" t="s">
        <v>56</v>
      </c>
      <c r="C110" s="104">
        <v>0.604</v>
      </c>
      <c r="D110" s="88">
        <v>0.859</v>
      </c>
      <c r="E110" s="11">
        <f>C110/D110*100</f>
        <v>70.31431897555296</v>
      </c>
    </row>
    <row r="111" spans="1:5" ht="37.5">
      <c r="A111" s="16" t="s">
        <v>101</v>
      </c>
      <c r="B111" s="17" t="s">
        <v>56</v>
      </c>
      <c r="C111" s="104">
        <v>3.392</v>
      </c>
      <c r="D111" s="88">
        <v>3.363</v>
      </c>
      <c r="E111" s="11">
        <f>C111/D111*100</f>
        <v>100.86232530478738</v>
      </c>
    </row>
    <row r="112" spans="1:5" ht="37.5">
      <c r="A112" s="16" t="s">
        <v>71</v>
      </c>
      <c r="B112" s="17" t="s">
        <v>56</v>
      </c>
      <c r="C112" s="104">
        <v>0.837</v>
      </c>
      <c r="D112" s="88">
        <v>0.755</v>
      </c>
      <c r="E112" s="11">
        <f>C112/D112*100</f>
        <v>110.86092715231788</v>
      </c>
    </row>
    <row r="113" spans="1:5" ht="18.75">
      <c r="A113" s="46" t="s">
        <v>74</v>
      </c>
      <c r="B113" s="17" t="s">
        <v>56</v>
      </c>
      <c r="C113" s="104">
        <v>1.788</v>
      </c>
      <c r="D113" s="88">
        <v>1.812</v>
      </c>
      <c r="E113" s="11">
        <f>C113/D113*100</f>
        <v>98.67549668874173</v>
      </c>
    </row>
    <row r="114" spans="1:5" ht="18.75">
      <c r="A114" s="46" t="s">
        <v>75</v>
      </c>
      <c r="B114" s="17" t="s">
        <v>56</v>
      </c>
      <c r="C114" s="104">
        <v>0.779</v>
      </c>
      <c r="D114" s="88">
        <v>0.809</v>
      </c>
      <c r="E114" s="11">
        <f>C114/D114*100</f>
        <v>96.29171817058096</v>
      </c>
    </row>
    <row r="115" spans="1:5" ht="37.5">
      <c r="A115" s="47" t="s">
        <v>76</v>
      </c>
      <c r="B115" s="17" t="s">
        <v>56</v>
      </c>
      <c r="C115" s="104" t="s">
        <v>123</v>
      </c>
      <c r="D115" s="88" t="s">
        <v>123</v>
      </c>
      <c r="E115" s="11"/>
    </row>
    <row r="116" spans="1:5" ht="18.75">
      <c r="A116" s="46" t="s">
        <v>78</v>
      </c>
      <c r="B116" s="15" t="s">
        <v>56</v>
      </c>
      <c r="C116" s="104">
        <f>(2708+65+17+374+98+390+32+46)/1000</f>
        <v>3.73</v>
      </c>
      <c r="D116" s="88">
        <v>3.278</v>
      </c>
      <c r="E116" s="11">
        <f>C116/D116*100</f>
        <v>113.78889566809029</v>
      </c>
    </row>
    <row r="117" spans="1:5" ht="75">
      <c r="A117" s="48" t="s">
        <v>86</v>
      </c>
      <c r="B117" s="15" t="s">
        <v>56</v>
      </c>
      <c r="C117" s="88">
        <v>1.998</v>
      </c>
      <c r="D117" s="88">
        <v>1.961</v>
      </c>
      <c r="E117" s="11">
        <f aca="true" t="shared" si="3" ref="E117:E156">C117/D117*100</f>
        <v>101.88679245283019</v>
      </c>
    </row>
    <row r="118" spans="1:5" ht="18.75">
      <c r="A118" s="49" t="s">
        <v>77</v>
      </c>
      <c r="B118" s="45"/>
      <c r="C118" s="88"/>
      <c r="D118" s="88"/>
      <c r="E118" s="11"/>
    </row>
    <row r="119" spans="1:5" ht="18.75">
      <c r="A119" s="50" t="s">
        <v>79</v>
      </c>
      <c r="B119" s="17" t="s">
        <v>56</v>
      </c>
      <c r="C119" s="88">
        <v>0.17</v>
      </c>
      <c r="D119" s="88">
        <v>0.187</v>
      </c>
      <c r="E119" s="11">
        <f>C119/D119*100</f>
        <v>90.90909090909092</v>
      </c>
    </row>
    <row r="120" spans="1:5" ht="18.75">
      <c r="A120" s="50" t="s">
        <v>80</v>
      </c>
      <c r="B120" s="17" t="s">
        <v>56</v>
      </c>
      <c r="C120" s="88"/>
      <c r="D120" s="88"/>
      <c r="E120" s="11"/>
    </row>
    <row r="121" spans="1:5" ht="18.75">
      <c r="A121" s="50" t="s">
        <v>74</v>
      </c>
      <c r="B121" s="17" t="s">
        <v>56</v>
      </c>
      <c r="C121" s="88">
        <v>1.545</v>
      </c>
      <c r="D121" s="88">
        <v>1.497</v>
      </c>
      <c r="E121" s="11">
        <f t="shared" si="3"/>
        <v>103.20641282565128</v>
      </c>
    </row>
    <row r="122" spans="1:5" ht="18.75">
      <c r="A122" s="50" t="s">
        <v>115</v>
      </c>
      <c r="B122" s="15"/>
      <c r="C122" s="88">
        <v>0.006</v>
      </c>
      <c r="D122" s="88">
        <v>0.006</v>
      </c>
      <c r="E122" s="11">
        <f t="shared" si="3"/>
        <v>100</v>
      </c>
    </row>
    <row r="123" spans="1:5" ht="18.75">
      <c r="A123" s="50" t="s">
        <v>81</v>
      </c>
      <c r="B123" s="15" t="s">
        <v>36</v>
      </c>
      <c r="C123" s="89">
        <v>0.264</v>
      </c>
      <c r="D123" s="89">
        <v>0.258</v>
      </c>
      <c r="E123" s="11">
        <f t="shared" si="3"/>
        <v>102.32558139534885</v>
      </c>
    </row>
    <row r="124" spans="1:5" ht="18.75">
      <c r="A124" s="51" t="s">
        <v>78</v>
      </c>
      <c r="B124" s="15"/>
      <c r="C124" s="89">
        <v>0.013</v>
      </c>
      <c r="D124" s="89">
        <v>0.013</v>
      </c>
      <c r="E124" s="11">
        <f t="shared" si="3"/>
        <v>100</v>
      </c>
    </row>
    <row r="125" spans="1:5" ht="39">
      <c r="A125" s="52" t="s">
        <v>59</v>
      </c>
      <c r="B125" s="15" t="s">
        <v>10</v>
      </c>
      <c r="C125" s="89">
        <v>1.2</v>
      </c>
      <c r="D125" s="89">
        <v>1.45</v>
      </c>
      <c r="E125" s="11" t="s">
        <v>127</v>
      </c>
    </row>
    <row r="126" spans="1:5" ht="19.5">
      <c r="A126" s="20" t="s">
        <v>60</v>
      </c>
      <c r="B126" s="17" t="s">
        <v>14</v>
      </c>
      <c r="C126" s="106">
        <v>15061.4</v>
      </c>
      <c r="D126" s="90">
        <v>14124.7</v>
      </c>
      <c r="E126" s="11">
        <f>C126/D126*100</f>
        <v>106.63164527388192</v>
      </c>
    </row>
    <row r="127" spans="1:5" ht="39">
      <c r="A127" s="20" t="s">
        <v>61</v>
      </c>
      <c r="B127" s="17" t="s">
        <v>14</v>
      </c>
      <c r="C127" s="107">
        <v>29296.5</v>
      </c>
      <c r="D127" s="91">
        <v>27229.2</v>
      </c>
      <c r="E127" s="11">
        <f t="shared" si="3"/>
        <v>107.59221717861706</v>
      </c>
    </row>
    <row r="128" spans="1:5" ht="19.5">
      <c r="A128" s="9" t="s">
        <v>58</v>
      </c>
      <c r="B128" s="45"/>
      <c r="C128" s="80"/>
      <c r="D128" s="80"/>
      <c r="E128" s="11"/>
    </row>
    <row r="129" spans="1:6" ht="37.5">
      <c r="A129" s="16" t="s">
        <v>96</v>
      </c>
      <c r="B129" s="15" t="s">
        <v>14</v>
      </c>
      <c r="C129" s="64">
        <v>28548.1</v>
      </c>
      <c r="D129" s="64">
        <v>26128.9</v>
      </c>
      <c r="E129" s="11">
        <f t="shared" si="3"/>
        <v>109.25871353175984</v>
      </c>
      <c r="F129" s="64"/>
    </row>
    <row r="130" spans="1:5" ht="37.5">
      <c r="A130" s="16" t="s">
        <v>103</v>
      </c>
      <c r="B130" s="15" t="s">
        <v>14</v>
      </c>
      <c r="C130" s="64"/>
      <c r="D130" s="64"/>
      <c r="E130" s="11"/>
    </row>
    <row r="131" spans="1:5" ht="18.75">
      <c r="A131" s="16" t="s">
        <v>97</v>
      </c>
      <c r="B131" s="17" t="s">
        <v>14</v>
      </c>
      <c r="C131" s="72"/>
      <c r="D131" s="72"/>
      <c r="E131" s="11"/>
    </row>
    <row r="132" spans="1:5" ht="18.75">
      <c r="A132" s="16" t="s">
        <v>98</v>
      </c>
      <c r="B132" s="17" t="s">
        <v>14</v>
      </c>
      <c r="C132" s="72"/>
      <c r="D132" s="72"/>
      <c r="E132" s="11"/>
    </row>
    <row r="133" spans="1:6" ht="18.75">
      <c r="A133" s="19" t="s">
        <v>72</v>
      </c>
      <c r="B133" s="17" t="s">
        <v>14</v>
      </c>
      <c r="C133" s="90">
        <v>42712</v>
      </c>
      <c r="D133" s="90">
        <v>39578.2</v>
      </c>
      <c r="E133" s="11">
        <f t="shared" si="3"/>
        <v>107.91799526001688</v>
      </c>
      <c r="F133" s="90"/>
    </row>
    <row r="134" spans="1:6" ht="18.75">
      <c r="A134" s="19" t="s">
        <v>73</v>
      </c>
      <c r="B134" s="17" t="s">
        <v>14</v>
      </c>
      <c r="C134" s="90">
        <v>21174.2</v>
      </c>
      <c r="D134" s="90">
        <v>17746</v>
      </c>
      <c r="E134" s="11">
        <f t="shared" si="3"/>
        <v>119.31815620421504</v>
      </c>
      <c r="F134" s="90"/>
    </row>
    <row r="135" spans="1:6" ht="37.5">
      <c r="A135" s="16" t="s">
        <v>99</v>
      </c>
      <c r="B135" s="17" t="s">
        <v>14</v>
      </c>
      <c r="C135" s="90">
        <v>32093.75</v>
      </c>
      <c r="D135" s="90">
        <v>22396</v>
      </c>
      <c r="E135" s="11">
        <f t="shared" si="3"/>
        <v>143.30125915342023</v>
      </c>
      <c r="F135" s="90"/>
    </row>
    <row r="136" spans="1:6" ht="39" customHeight="1">
      <c r="A136" s="16" t="s">
        <v>100</v>
      </c>
      <c r="B136" s="17" t="s">
        <v>14</v>
      </c>
      <c r="C136" s="90">
        <v>27829.6</v>
      </c>
      <c r="D136" s="90">
        <v>28252.8</v>
      </c>
      <c r="E136" s="11">
        <f t="shared" si="3"/>
        <v>98.50209536753879</v>
      </c>
      <c r="F136" s="90"/>
    </row>
    <row r="137" spans="1:6" ht="18.75">
      <c r="A137" s="19" t="s">
        <v>82</v>
      </c>
      <c r="B137" s="17" t="s">
        <v>14</v>
      </c>
      <c r="C137" s="90">
        <v>46374.8</v>
      </c>
      <c r="D137" s="90">
        <v>42829</v>
      </c>
      <c r="E137" s="11">
        <f t="shared" si="3"/>
        <v>108.27896985687269</v>
      </c>
      <c r="F137" s="90"/>
    </row>
    <row r="138" spans="1:6" ht="37.5">
      <c r="A138" s="16" t="s">
        <v>101</v>
      </c>
      <c r="B138" s="17" t="s">
        <v>14</v>
      </c>
      <c r="C138" s="90">
        <v>29532.99</v>
      </c>
      <c r="D138" s="90">
        <v>25548.1</v>
      </c>
      <c r="E138" s="11">
        <f t="shared" si="3"/>
        <v>115.59759825583899</v>
      </c>
      <c r="F138" s="90"/>
    </row>
    <row r="139" spans="1:6" ht="37.5">
      <c r="A139" s="16" t="s">
        <v>71</v>
      </c>
      <c r="B139" s="17" t="s">
        <v>14</v>
      </c>
      <c r="C139" s="90">
        <v>47446.4</v>
      </c>
      <c r="D139" s="90">
        <v>42985.7</v>
      </c>
      <c r="E139" s="11">
        <f t="shared" si="3"/>
        <v>110.37717194322765</v>
      </c>
      <c r="F139" s="90"/>
    </row>
    <row r="140" spans="1:6" ht="18.75">
      <c r="A140" s="46" t="s">
        <v>74</v>
      </c>
      <c r="B140" s="17" t="s">
        <v>14</v>
      </c>
      <c r="C140" s="90">
        <v>29556.1</v>
      </c>
      <c r="D140" s="90">
        <v>27734.6</v>
      </c>
      <c r="E140" s="11">
        <f t="shared" si="3"/>
        <v>106.56760869094921</v>
      </c>
      <c r="F140" s="90"/>
    </row>
    <row r="141" spans="1:6" ht="18.75">
      <c r="A141" s="46" t="s">
        <v>75</v>
      </c>
      <c r="B141" s="17" t="s">
        <v>14</v>
      </c>
      <c r="C141" s="90">
        <v>37607.6</v>
      </c>
      <c r="D141" s="90">
        <v>34716</v>
      </c>
      <c r="E141" s="11">
        <f t="shared" si="3"/>
        <v>108.32930061066943</v>
      </c>
      <c r="F141" s="90"/>
    </row>
    <row r="142" spans="1:5" ht="37.5">
      <c r="A142" s="47" t="s">
        <v>76</v>
      </c>
      <c r="B142" s="17" t="s">
        <v>14</v>
      </c>
      <c r="C142" s="90"/>
      <c r="D142" s="90"/>
      <c r="E142" s="11"/>
    </row>
    <row r="143" spans="1:5" ht="18.75">
      <c r="A143" s="46" t="s">
        <v>78</v>
      </c>
      <c r="B143" s="17" t="s">
        <v>14</v>
      </c>
      <c r="C143" s="72"/>
      <c r="D143" s="72"/>
      <c r="E143" s="11"/>
    </row>
    <row r="144" spans="1:5" ht="75">
      <c r="A144" s="48" t="s">
        <v>86</v>
      </c>
      <c r="B144" s="17" t="s">
        <v>14</v>
      </c>
      <c r="C144" s="92">
        <v>31080.83</v>
      </c>
      <c r="D144" s="92">
        <v>28885.6</v>
      </c>
      <c r="E144" s="11">
        <f t="shared" si="3"/>
        <v>107.59973827789626</v>
      </c>
    </row>
    <row r="145" spans="1:5" ht="18.75">
      <c r="A145" s="49" t="s">
        <v>77</v>
      </c>
      <c r="B145" s="17"/>
      <c r="C145" s="92"/>
      <c r="D145" s="92"/>
      <c r="E145" s="11"/>
    </row>
    <row r="146" spans="1:5" ht="18.75">
      <c r="A146" s="53" t="s">
        <v>79</v>
      </c>
      <c r="B146" s="17" t="s">
        <v>14</v>
      </c>
      <c r="C146" s="92">
        <v>32972.06</v>
      </c>
      <c r="D146" s="92">
        <v>30963.9</v>
      </c>
      <c r="E146" s="11">
        <f t="shared" si="3"/>
        <v>106.48548793918079</v>
      </c>
    </row>
    <row r="147" spans="1:5" ht="18.75">
      <c r="A147" s="53" t="s">
        <v>80</v>
      </c>
      <c r="B147" s="17" t="s">
        <v>14</v>
      </c>
      <c r="C147" s="92"/>
      <c r="D147" s="92"/>
      <c r="E147" s="11"/>
    </row>
    <row r="148" spans="1:5" ht="18.75">
      <c r="A148" s="53" t="s">
        <v>74</v>
      </c>
      <c r="B148" s="17" t="s">
        <v>14</v>
      </c>
      <c r="C148" s="92">
        <v>28591.59</v>
      </c>
      <c r="D148" s="92">
        <v>26555.22</v>
      </c>
      <c r="E148" s="11">
        <f t="shared" si="3"/>
        <v>107.66843581036045</v>
      </c>
    </row>
    <row r="149" spans="1:5" ht="18.75">
      <c r="A149" s="53" t="s">
        <v>115</v>
      </c>
      <c r="B149" s="17" t="s">
        <v>14</v>
      </c>
      <c r="C149" s="92">
        <v>39847.22</v>
      </c>
      <c r="D149" s="92">
        <v>36902.78</v>
      </c>
      <c r="E149" s="11">
        <f t="shared" si="3"/>
        <v>107.97891107390826</v>
      </c>
    </row>
    <row r="150" spans="1:5" ht="18.75">
      <c r="A150" s="54" t="s">
        <v>81</v>
      </c>
      <c r="B150" s="17" t="s">
        <v>14</v>
      </c>
      <c r="C150" s="92">
        <v>44597.85</v>
      </c>
      <c r="D150" s="92">
        <v>41130.49</v>
      </c>
      <c r="E150" s="11">
        <f t="shared" si="3"/>
        <v>108.43014513077769</v>
      </c>
    </row>
    <row r="151" spans="1:5" ht="18.75">
      <c r="A151" s="54" t="s">
        <v>78</v>
      </c>
      <c r="B151" s="17" t="s">
        <v>14</v>
      </c>
      <c r="C151" s="92">
        <v>23641.03</v>
      </c>
      <c r="D151" s="92">
        <v>20628.21</v>
      </c>
      <c r="E151" s="11">
        <f t="shared" si="3"/>
        <v>114.60533899936058</v>
      </c>
    </row>
    <row r="152" spans="1:5" ht="19.5">
      <c r="A152" s="55" t="s">
        <v>62</v>
      </c>
      <c r="B152" s="17" t="s">
        <v>4</v>
      </c>
      <c r="C152" s="108">
        <f>76.286*103.3%</f>
        <v>78.803438</v>
      </c>
      <c r="D152" s="72">
        <v>76.286</v>
      </c>
      <c r="E152" s="11">
        <f>C152/D152*100</f>
        <v>103.3</v>
      </c>
    </row>
    <row r="153" spans="1:5" ht="19.5">
      <c r="A153" s="56" t="s">
        <v>63</v>
      </c>
      <c r="B153" s="17" t="s">
        <v>4</v>
      </c>
      <c r="C153" s="71">
        <v>4614.897</v>
      </c>
      <c r="D153" s="71">
        <v>4273.566</v>
      </c>
      <c r="E153" s="11">
        <f t="shared" si="3"/>
        <v>107.98703003533818</v>
      </c>
    </row>
    <row r="154" spans="1:5" ht="39">
      <c r="A154" s="20" t="s">
        <v>89</v>
      </c>
      <c r="B154" s="17" t="s">
        <v>14</v>
      </c>
      <c r="C154" s="72">
        <f>(10517+10776+10775+10552)/4</f>
        <v>10655</v>
      </c>
      <c r="D154" s="72">
        <v>9656</v>
      </c>
      <c r="E154" s="11">
        <f t="shared" si="3"/>
        <v>110.34589892294946</v>
      </c>
    </row>
    <row r="155" spans="1:5" ht="58.5">
      <c r="A155" s="20" t="s">
        <v>64</v>
      </c>
      <c r="B155" s="17" t="s">
        <v>65</v>
      </c>
      <c r="C155" s="84">
        <f>C126/C154</f>
        <v>1.4135523228531206</v>
      </c>
      <c r="D155" s="84">
        <f>D126/D154</f>
        <v>1.4627899751449875</v>
      </c>
      <c r="E155" s="11">
        <f t="shared" si="3"/>
        <v>96.63399031108436</v>
      </c>
    </row>
    <row r="156" spans="1:5" ht="39">
      <c r="A156" s="20" t="s">
        <v>66</v>
      </c>
      <c r="B156" s="17" t="s">
        <v>36</v>
      </c>
      <c r="C156" s="72">
        <v>7.371</v>
      </c>
      <c r="D156" s="72">
        <v>7.091</v>
      </c>
      <c r="E156" s="11">
        <f t="shared" si="3"/>
        <v>103.9486673247779</v>
      </c>
    </row>
    <row r="157" spans="1:5" ht="39">
      <c r="A157" s="20" t="s">
        <v>67</v>
      </c>
      <c r="B157" s="17" t="s">
        <v>10</v>
      </c>
      <c r="C157" s="84">
        <v>18.9</v>
      </c>
      <c r="D157" s="84">
        <f>D156/39418*1000*100</f>
        <v>17.98924349282054</v>
      </c>
      <c r="E157" s="96" t="s">
        <v>128</v>
      </c>
    </row>
    <row r="158" spans="1:5" ht="19.5">
      <c r="A158" s="20" t="s">
        <v>68</v>
      </c>
      <c r="B158" s="38" t="s">
        <v>70</v>
      </c>
      <c r="C158" s="72">
        <v>0</v>
      </c>
      <c r="D158" s="72">
        <v>0</v>
      </c>
      <c r="E158" s="11"/>
    </row>
    <row r="159" spans="1:5" ht="18.75">
      <c r="A159" s="57" t="s">
        <v>69</v>
      </c>
      <c r="B159" s="38" t="s">
        <v>70</v>
      </c>
      <c r="C159" s="93">
        <v>0</v>
      </c>
      <c r="D159" s="93">
        <v>0</v>
      </c>
      <c r="E159" s="66"/>
    </row>
    <row r="160" spans="1:5" ht="18.75">
      <c r="A160" s="58"/>
      <c r="B160" s="59"/>
      <c r="C160" s="94"/>
      <c r="D160" s="94"/>
      <c r="E160" s="60"/>
    </row>
    <row r="161" spans="1:5" ht="39.75" customHeight="1">
      <c r="A161" s="112" t="s">
        <v>94</v>
      </c>
      <c r="B161" s="112"/>
      <c r="C161" s="112"/>
      <c r="D161" s="112"/>
      <c r="E161" s="112"/>
    </row>
    <row r="162" spans="1:5" ht="18">
      <c r="A162" s="61"/>
      <c r="B162" s="62"/>
      <c r="C162" s="94"/>
      <c r="D162" s="94"/>
      <c r="E162" s="63"/>
    </row>
  </sheetData>
  <sheetProtection/>
  <mergeCells count="8">
    <mergeCell ref="A2:E2"/>
    <mergeCell ref="A3:E3"/>
    <mergeCell ref="A161:E161"/>
    <mergeCell ref="A78:E78"/>
    <mergeCell ref="A99:E99"/>
    <mergeCell ref="A5:E5"/>
    <mergeCell ref="A28:E28"/>
    <mergeCell ref="A61:E61"/>
  </mergeCells>
  <printOptions horizontalCentered="1"/>
  <pageMargins left="0.7480314960629921" right="0.7480314960629921" top="0.3937007874015748" bottom="0.3937007874015748" header="0" footer="0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Орлова Юлия Анатольевна</cp:lastModifiedBy>
  <cp:lastPrinted>2020-02-28T05:57:18Z</cp:lastPrinted>
  <dcterms:created xsi:type="dcterms:W3CDTF">2006-03-06T08:26:24Z</dcterms:created>
  <dcterms:modified xsi:type="dcterms:W3CDTF">2020-03-02T05:56:46Z</dcterms:modified>
  <cp:category/>
  <cp:version/>
  <cp:contentType/>
  <cp:contentStatus/>
</cp:coreProperties>
</file>