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0" yWindow="105" windowWidth="15195" windowHeight="7935" tabRatio="778"/>
  </bookViews>
  <sheets>
    <sheet name="Прогноз 2014 " sheetId="1" r:id="rId1"/>
  </sheets>
  <definedNames>
    <definedName name="_xlnm.Print_Titles" localSheetId="0">'Прогноз 2014 '!$6:$8</definedName>
    <definedName name="_xlnm.Print_Area" localSheetId="0">'Прогноз 2014 '!$A$1:$I$144</definedName>
  </definedNames>
  <calcPr calcId="145621"/>
</workbook>
</file>

<file path=xl/calcChain.xml><?xml version="1.0" encoding="utf-8"?>
<calcChain xmlns="http://schemas.openxmlformats.org/spreadsheetml/2006/main">
  <c r="I61" i="1" l="1"/>
  <c r="H61" i="1"/>
  <c r="F61" i="1"/>
  <c r="E61" i="1"/>
  <c r="D61" i="1"/>
  <c r="C61" i="1"/>
  <c r="D59" i="1" l="1"/>
  <c r="C59" i="1"/>
  <c r="I18" i="1"/>
  <c r="H18" i="1"/>
  <c r="G18" i="1"/>
  <c r="F18" i="1"/>
  <c r="E18" i="1"/>
  <c r="F10" i="1" l="1"/>
  <c r="F59" i="1" s="1"/>
  <c r="G10" i="1"/>
  <c r="G59" i="1" s="1"/>
  <c r="H10" i="1"/>
  <c r="H59" i="1" s="1"/>
  <c r="I10" i="1"/>
  <c r="I59" i="1" s="1"/>
  <c r="E10" i="1"/>
  <c r="E59" i="1" s="1"/>
  <c r="E112" i="1" l="1"/>
  <c r="F112" i="1" s="1"/>
  <c r="H112" i="1" s="1"/>
  <c r="I112" i="1" s="1"/>
  <c r="E111" i="1"/>
  <c r="F111" i="1" s="1"/>
  <c r="H111" i="1" s="1"/>
  <c r="I111" i="1" s="1"/>
  <c r="E110" i="1"/>
  <c r="F110" i="1" s="1"/>
  <c r="H110" i="1" s="1"/>
  <c r="I110" i="1" s="1"/>
  <c r="E109" i="1"/>
  <c r="F109" i="1" s="1"/>
  <c r="H109" i="1" s="1"/>
  <c r="I109" i="1" s="1"/>
  <c r="E107" i="1"/>
  <c r="F107" i="1" s="1"/>
  <c r="H107" i="1" s="1"/>
  <c r="I107" i="1" s="1"/>
  <c r="E102" i="1"/>
  <c r="F102" i="1" s="1"/>
  <c r="H102" i="1" s="1"/>
  <c r="I102" i="1" s="1"/>
  <c r="F99" i="1"/>
  <c r="G99" i="1"/>
  <c r="H99" i="1"/>
  <c r="I99" i="1"/>
  <c r="E99" i="1"/>
  <c r="C25" i="1"/>
  <c r="D20" i="1"/>
  <c r="E45" i="1" l="1"/>
  <c r="F45" i="1" s="1"/>
  <c r="H45" i="1" s="1"/>
  <c r="I45" i="1" s="1"/>
  <c r="E63" i="1"/>
  <c r="F63" i="1" s="1"/>
  <c r="H63" i="1" s="1"/>
  <c r="I63" i="1" s="1"/>
  <c r="F41" i="1"/>
  <c r="H41" i="1" s="1"/>
  <c r="I41" i="1" s="1"/>
  <c r="G43" i="1"/>
  <c r="E65" i="1"/>
  <c r="E43" i="1" s="1"/>
  <c r="F65" i="1" l="1"/>
  <c r="F43" i="1" s="1"/>
  <c r="H65" i="1" l="1"/>
  <c r="I65" i="1" s="1"/>
  <c r="I43" i="1" s="1"/>
  <c r="H43" i="1"/>
  <c r="D128" i="1" l="1"/>
  <c r="E128" i="1"/>
  <c r="F128" i="1"/>
  <c r="G128" i="1"/>
  <c r="H128" i="1"/>
  <c r="I128" i="1"/>
  <c r="C128" i="1"/>
  <c r="C123" i="1" l="1"/>
  <c r="I87" i="1" l="1"/>
  <c r="I123" i="1" s="1"/>
  <c r="H87" i="1"/>
  <c r="H123" i="1" s="1"/>
  <c r="G87" i="1"/>
  <c r="G123" i="1" s="1"/>
  <c r="F87" i="1"/>
  <c r="F123" i="1" s="1"/>
  <c r="E87" i="1"/>
  <c r="E123" i="1" s="1"/>
  <c r="D87" i="1"/>
  <c r="D123" i="1" s="1"/>
</calcChain>
</file>

<file path=xl/sharedStrings.xml><?xml version="1.0" encoding="utf-8"?>
<sst xmlns="http://schemas.openxmlformats.org/spreadsheetml/2006/main" count="260" uniqueCount="105">
  <si>
    <t>Оптовая и розничная торговля; ремонт автотранспортных средств, мотоциклов, бытовых изделий и предметов личного пользования</t>
  </si>
  <si>
    <t>Индекс промышленного производства</t>
  </si>
  <si>
    <t>Индекс производства продукции сельского хозяйства в сельхозорганизациях</t>
  </si>
  <si>
    <t>Объем выполненных работ и услуг собственными силами предприятий и организаций</t>
  </si>
  <si>
    <t>Объем инвестиций в основной капитал за счет всех источников -  всего</t>
  </si>
  <si>
    <t>Прочие доходы</t>
  </si>
  <si>
    <t xml:space="preserve">2 вариант </t>
  </si>
  <si>
    <t>Наименование показателя</t>
  </si>
  <si>
    <t>Ед. изм.</t>
  </si>
  <si>
    <t>Итоги развития МО</t>
  </si>
  <si>
    <t>млн.руб.</t>
  </si>
  <si>
    <t>в т.ч. по видам экономической деятельности:</t>
  </si>
  <si>
    <t>%</t>
  </si>
  <si>
    <t>руб.</t>
  </si>
  <si>
    <t>Состояние основных видов экономической деятельности хозяйствующих субъектов МО</t>
  </si>
  <si>
    <t>Добыча полезных ископаемых (C):</t>
  </si>
  <si>
    <t>Обрабатывающие производства (D):</t>
  </si>
  <si>
    <t>Производство и распределение электроэнергии, газа и воды (E):</t>
  </si>
  <si>
    <t xml:space="preserve">Сельское хозяйство </t>
  </si>
  <si>
    <t>Валовый выпуск продукции  в сельхозорганизациях</t>
  </si>
  <si>
    <t>Строительство</t>
  </si>
  <si>
    <t>Ввод в действие жилых домов</t>
  </si>
  <si>
    <t>кв. м</t>
  </si>
  <si>
    <t>Введено жилья на душу населения</t>
  </si>
  <si>
    <t>Торговля</t>
  </si>
  <si>
    <t xml:space="preserve">Розничный товарооборот </t>
  </si>
  <si>
    <t xml:space="preserve">Индекс физического объема </t>
  </si>
  <si>
    <t>Малый бизнес</t>
  </si>
  <si>
    <t>ед.</t>
  </si>
  <si>
    <t>тыс.чел.</t>
  </si>
  <si>
    <t>тыс. чел.</t>
  </si>
  <si>
    <t>в том числе:</t>
  </si>
  <si>
    <t>Выплаты социального характера</t>
  </si>
  <si>
    <t>** Раздел  "Производство и распределение электроэнергии, газа и воды"  охватывает  электроэнергетику (код 11100), а также группировки ОКОНХ "Наружное освещение" (код  90212), "Газоснабжение" (код  90214) и "Теплоснабжение" (код  90215), отнесенные в ОКОНХ к отрасли "Коммунальное хозяйство ".</t>
  </si>
  <si>
    <t>Сельское хозяйство</t>
  </si>
  <si>
    <t>Государственное управление и обеспечение военной безопасности; обязательное социальное обеспечение</t>
  </si>
  <si>
    <t>Добыча полезных ископаемых</t>
  </si>
  <si>
    <t>Обрабатывающие производства</t>
  </si>
  <si>
    <t>Производство и распределение электроэнергии, газа и воды</t>
  </si>
  <si>
    <t>Транспорт и связь</t>
  </si>
  <si>
    <t>Образование</t>
  </si>
  <si>
    <t>Здравоохранение и предоставление социальных услуг</t>
  </si>
  <si>
    <t>Предоставление прочих коммунальных, социальных и персональных услуг</t>
  </si>
  <si>
    <t>из них по отраслям социальной сферы:</t>
  </si>
  <si>
    <t>Прочие</t>
  </si>
  <si>
    <t>Культура и искусство</t>
  </si>
  <si>
    <t>Физическая культура</t>
  </si>
  <si>
    <t>Управление</t>
  </si>
  <si>
    <t>Лесное хозяйство и предоставление услуг в этой области*</t>
  </si>
  <si>
    <t>Производство и распределение электроэнергии, газа и воды**</t>
  </si>
  <si>
    <t xml:space="preserve">В том числе из общей численности работающих численность работников бюджетной сферы, финансируемой из консолидированного местного бюджета-всего, </t>
  </si>
  <si>
    <t xml:space="preserve">*** Индекс промышленного производства исчисляется по видам экономической деятельности "Добыча  полезных ископаемых", "Обрабатывающие  производства",  "Производство и  распределение  электроэнергии,  газа  и  воды"  в  сопоставимых ценах. </t>
  </si>
  <si>
    <t xml:space="preserve">1 вариант </t>
  </si>
  <si>
    <t>* Раздел  "Лесное хозяйство и предоставление услуг в этой области" включает лесозаготовки и лесоводство.</t>
  </si>
  <si>
    <t>Приложение 1</t>
  </si>
  <si>
    <t>Прогноз на:</t>
  </si>
  <si>
    <t>Лесозаготовки</t>
  </si>
  <si>
    <t>Количество индивидуальных предпринимателей</t>
  </si>
  <si>
    <t>Промышленное производство:</t>
  </si>
  <si>
    <t xml:space="preserve"> в том числе по видам экономической деятельности:</t>
  </si>
  <si>
    <t>Индекс промышленного производства - всего***:</t>
  </si>
  <si>
    <t>Объем отгруженных товаров собственного производства, выполненных работ и услуг собственными силами</t>
  </si>
  <si>
    <t>Объем отгруженных товаров собственного производства, выполненных работ и услуг собственными силами (С+D+E):</t>
  </si>
  <si>
    <t>Число действующих микропредприятий - всего</t>
  </si>
  <si>
    <t>Среднемесячная начисленная заработная плата работников малых предприятий (с учетом микропредприятий)</t>
  </si>
  <si>
    <t>Число действующих малых предприятий - всего (с учетом микропредприятий)</t>
  </si>
  <si>
    <t>Уд. вес выручки предприятий малого бизнеса (с учетом микропредприятий) в выручке  в целом по МО</t>
  </si>
  <si>
    <t xml:space="preserve">В том числе из общей численности работающих численность работников малых предприятий (с учетом микропредприятий)-всего, </t>
  </si>
  <si>
    <t>Среднесписочная численность работников (без внешних совместителей) по полному кругу организаций,</t>
  </si>
  <si>
    <t xml:space="preserve">Фонд начисленной заработной платы по полному кругу организаций, </t>
  </si>
  <si>
    <t>Фонд начисленной заработной платы работников малых предприятий (с учетом микропредприятий)</t>
  </si>
  <si>
    <t>Среднемесячная начисленная заработная плата (без выплат социального характера) по полному кругу организаций,</t>
  </si>
  <si>
    <t xml:space="preserve">Выручка от реализации продукции, работ, услуг (в действующих ценах) по полному кругу организаций, </t>
  </si>
  <si>
    <t xml:space="preserve">Выручка от реализации продукции, работ, услуг (в действующих ценах) предприятий малого бизнеса (с учетом микропредприятий) </t>
  </si>
  <si>
    <t>Уд. вес выручки предприятий микропредприятий в выручке  в целом по МО</t>
  </si>
  <si>
    <t>Фонд начисленной заработной платы работников сельского хозяйства</t>
  </si>
  <si>
    <t xml:space="preserve">Демография, трудовые ресурсы и уровень жизни населения </t>
  </si>
  <si>
    <t>Численность постоянного населения - всего</t>
  </si>
  <si>
    <t>2015 год</t>
  </si>
  <si>
    <t>Факт 
2012 года</t>
  </si>
  <si>
    <t>2016 год</t>
  </si>
  <si>
    <t>Уровень регистрируемой безработицы (к трудоспособному населению)</t>
  </si>
  <si>
    <t>Фонд начисленной заработной платы работников бюджетной сферы</t>
  </si>
  <si>
    <t>Прибыль прибыльных предприятий (с учетом предприятий малого бизнеса)</t>
  </si>
  <si>
    <t>Валовый совокупный доход (сумма ФОТ, выплат соцхарактера, прочих доходов)</t>
  </si>
  <si>
    <t>Земельный налог</t>
  </si>
  <si>
    <t>Налог на имущество физических лиц</t>
  </si>
  <si>
    <t>Единый налог на вмененный доход</t>
  </si>
  <si>
    <t>Налог, взимаемый в связи с применением патентной системы налогообложения</t>
  </si>
  <si>
    <t>2. Налоги на имущество:</t>
  </si>
  <si>
    <t>Доходный потенциал (объем налогов, формируемых на территории) - всего:</t>
  </si>
  <si>
    <t>Доходный потенциал территориии</t>
  </si>
  <si>
    <t>3. Налоги со специальным режимом:</t>
  </si>
  <si>
    <t>Потенциал поступлений земельного налога</t>
  </si>
  <si>
    <t>из них по категориям работников:</t>
  </si>
  <si>
    <t xml:space="preserve">Среднемесячная начисленная заработная плата работников бюджетной сферы, финансируемой из консолидированного местного бюджета с учетом "дорожных карт" МО - всего, </t>
  </si>
  <si>
    <t>кадастровая стоимость земельных участков,
 признаваемых объектом налогообложения-всего</t>
  </si>
  <si>
    <t>Общая инвентаризационная стоимость объектов налогообложения</t>
  </si>
  <si>
    <t>Форма прогноза 
до 2017 г.</t>
  </si>
  <si>
    <t>Факт 
2013 года</t>
  </si>
  <si>
    <t>Оценка 
2014 года</t>
  </si>
  <si>
    <t>2017 год</t>
  </si>
  <si>
    <t>Прогноз предоставляется 
до 15 июля  2014 года</t>
  </si>
  <si>
    <t>Прогноз социально-экономического развитя муниципального образования Слюдянский район на 2015-2017 гг.</t>
  </si>
  <si>
    <t xml:space="preserve">1. Налог на доходы физических лиц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</si>
</sst>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7" formatCode="#,##0.0_р_."/>
  </numFmts>
  <fonts count="20" x14ac:knownFonts="1">
    <font>
      <sz val="10"/>
      <name val="Arial Cyr"/>
      <charset val="204"/>
    </font>
    <font>
      <sz val="14"/>
      <name val="Arial Cyr"/>
      <charset val="204"/>
    </font>
    <font>
      <b/>
      <sz val="14"/>
      <name val="Arial Cyr"/>
      <family val="2"/>
      <charset val="204"/>
    </font>
    <font>
      <b/>
      <sz val="14"/>
      <name val="Times New Roman"/>
      <family val="1"/>
      <charset val="204"/>
    </font>
    <font>
      <b/>
      <sz val="14"/>
      <name val="Times New Roman"/>
      <family val="1"/>
    </font>
    <font>
      <sz val="14"/>
      <name val="Times New Roman"/>
      <family val="1"/>
    </font>
    <font>
      <b/>
      <i/>
      <sz val="14"/>
      <name val="Times New Roman"/>
      <family val="1"/>
    </font>
    <font>
      <i/>
      <sz val="14"/>
      <name val="Times New Roman"/>
      <family val="1"/>
      <charset val="204"/>
    </font>
    <font>
      <b/>
      <u/>
      <sz val="14"/>
      <name val="Times New Roman"/>
      <family val="1"/>
    </font>
    <font>
      <u/>
      <sz val="14"/>
      <name val="Times New Roman"/>
      <family val="1"/>
    </font>
    <font>
      <i/>
      <sz val="14"/>
      <name val="Times New Roman"/>
      <family val="1"/>
    </font>
    <font>
      <sz val="14"/>
      <name val="Times New Roman"/>
      <family val="1"/>
      <charset val="204"/>
    </font>
    <font>
      <b/>
      <sz val="16"/>
      <name val="Times New Roman"/>
      <family val="1"/>
      <charset val="204"/>
    </font>
    <font>
      <sz val="8"/>
      <name val="Arial Cyr"/>
      <charset val="204"/>
    </font>
    <font>
      <b/>
      <u/>
      <sz val="14"/>
      <name val="Times New Roman"/>
      <family val="1"/>
      <charset val="204"/>
    </font>
    <font>
      <b/>
      <sz val="16"/>
      <name val="Times New Roman"/>
      <family val="1"/>
    </font>
    <font>
      <b/>
      <i/>
      <sz val="12"/>
      <name val="Times New Roman"/>
      <family val="1"/>
    </font>
    <font>
      <b/>
      <i/>
      <sz val="12"/>
      <name val="Times New Roman"/>
      <family val="1"/>
      <charset val="204"/>
    </font>
    <font>
      <i/>
      <sz val="12"/>
      <name val="Times New Roman"/>
      <family val="1"/>
      <charset val="204"/>
    </font>
    <font>
      <b/>
      <i/>
      <sz val="14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23"/>
      </top>
      <bottom style="dashed">
        <color indexed="23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ashed">
        <color indexed="23"/>
      </top>
      <bottom/>
      <diagonal/>
    </border>
    <border>
      <left style="thin">
        <color indexed="64"/>
      </left>
      <right style="thin">
        <color indexed="64"/>
      </right>
      <top/>
      <bottom style="dashed">
        <color indexed="23"/>
      </bottom>
      <diagonal/>
    </border>
    <border>
      <left style="thin">
        <color indexed="64"/>
      </left>
      <right/>
      <top style="dashed">
        <color indexed="23"/>
      </top>
      <bottom style="dashed">
        <color indexed="23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dashed">
        <color indexed="23"/>
      </bottom>
      <diagonal/>
    </border>
    <border>
      <left style="thin">
        <color indexed="64"/>
      </left>
      <right style="thin">
        <color indexed="64"/>
      </right>
      <top style="dashed">
        <color indexed="55"/>
      </top>
      <bottom style="dashed">
        <color indexed="23"/>
      </bottom>
      <diagonal/>
    </border>
    <border>
      <left style="thin">
        <color indexed="64"/>
      </left>
      <right style="thin">
        <color indexed="64"/>
      </right>
      <top style="dashed">
        <color indexed="23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ashed">
        <color indexed="23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91">
    <xf numFmtId="0" fontId="0" fillId="0" borderId="0" xfId="0"/>
    <xf numFmtId="0" fontId="0" fillId="2" borderId="0" xfId="0" applyFill="1"/>
    <xf numFmtId="0" fontId="1" fillId="2" borderId="3" xfId="0" applyFont="1" applyFill="1" applyBorder="1" applyAlignment="1">
      <alignment horizontal="left" vertical="center" wrapText="1"/>
    </xf>
    <xf numFmtId="164" fontId="1" fillId="2" borderId="3" xfId="0" applyNumberFormat="1" applyFont="1" applyFill="1" applyBorder="1" applyAlignment="1">
      <alignment horizontal="left" vertical="center" wrapText="1"/>
    </xf>
    <xf numFmtId="0" fontId="1" fillId="2" borderId="6" xfId="0" applyFont="1" applyFill="1" applyBorder="1" applyAlignment="1">
      <alignment horizontal="left" vertical="center" wrapText="1"/>
    </xf>
    <xf numFmtId="164" fontId="1" fillId="2" borderId="6" xfId="0" applyNumberFormat="1" applyFont="1" applyFill="1" applyBorder="1" applyAlignment="1">
      <alignment horizontal="left" vertical="center" wrapText="1"/>
    </xf>
    <xf numFmtId="0" fontId="12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horizontal="left" vertical="center" wrapText="1"/>
    </xf>
    <xf numFmtId="0" fontId="2" fillId="2" borderId="0" xfId="0" applyFont="1" applyFill="1" applyAlignment="1">
      <alignment horizontal="right" vertical="center" wrapText="1"/>
    </xf>
    <xf numFmtId="0" fontId="15" fillId="2" borderId="0" xfId="0" applyFont="1" applyFill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1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left" vertical="center" wrapText="1"/>
    </xf>
    <xf numFmtId="0" fontId="7" fillId="2" borderId="7" xfId="0" applyFont="1" applyFill="1" applyBorder="1" applyAlignment="1">
      <alignment horizontal="right" vertical="center" wrapText="1"/>
    </xf>
    <xf numFmtId="0" fontId="5" fillId="2" borderId="7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left" vertical="center" wrapText="1"/>
    </xf>
    <xf numFmtId="0" fontId="5" fillId="2" borderId="3" xfId="0" applyFont="1" applyFill="1" applyBorder="1" applyAlignment="1">
      <alignment horizontal="left" vertical="center" wrapText="1"/>
    </xf>
    <xf numFmtId="0" fontId="5" fillId="2" borderId="3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left" vertical="center"/>
    </xf>
    <xf numFmtId="0" fontId="5" fillId="2" borderId="6" xfId="0" applyFont="1" applyFill="1" applyBorder="1" applyAlignment="1">
      <alignment horizontal="center" vertical="center"/>
    </xf>
    <xf numFmtId="0" fontId="6" fillId="2" borderId="6" xfId="0" applyFont="1" applyFill="1" applyBorder="1" applyAlignment="1">
      <alignment horizontal="left" vertical="center" wrapText="1"/>
    </xf>
    <xf numFmtId="2" fontId="1" fillId="2" borderId="6" xfId="0" applyNumberFormat="1" applyFont="1" applyFill="1" applyBorder="1" applyAlignment="1">
      <alignment horizontal="left" vertical="center" wrapText="1"/>
    </xf>
    <xf numFmtId="0" fontId="14" fillId="2" borderId="7" xfId="0" applyFont="1" applyFill="1" applyBorder="1" applyAlignment="1">
      <alignment horizontal="left"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left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11" fillId="2" borderId="3" xfId="0" applyFont="1" applyFill="1" applyBorder="1" applyAlignment="1">
      <alignment horizontal="left" vertical="center" wrapText="1"/>
    </xf>
    <xf numFmtId="0" fontId="14" fillId="2" borderId="3" xfId="0" applyFont="1" applyFill="1" applyBorder="1" applyAlignment="1">
      <alignment horizontal="left" vertical="center" wrapText="1"/>
    </xf>
    <xf numFmtId="49" fontId="10" fillId="2" borderId="3" xfId="0" applyNumberFormat="1" applyFont="1" applyFill="1" applyBorder="1" applyAlignment="1">
      <alignment horizontal="left" vertical="center" wrapText="1"/>
    </xf>
    <xf numFmtId="0" fontId="8" fillId="2" borderId="3" xfId="0" applyFont="1" applyFill="1" applyBorder="1" applyAlignment="1">
      <alignment horizontal="left" vertical="center" wrapText="1"/>
    </xf>
    <xf numFmtId="0" fontId="9" fillId="2" borderId="3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left" vertical="center" wrapText="1"/>
    </xf>
    <xf numFmtId="0" fontId="10" fillId="2" borderId="3" xfId="0" applyFont="1" applyFill="1" applyBorder="1" applyAlignment="1">
      <alignment horizontal="left" vertical="center" wrapText="1"/>
    </xf>
    <xf numFmtId="2" fontId="1" fillId="2" borderId="3" xfId="0" applyNumberFormat="1" applyFont="1" applyFill="1" applyBorder="1" applyAlignment="1">
      <alignment horizontal="left" vertical="center" wrapText="1"/>
    </xf>
    <xf numFmtId="0" fontId="19" fillId="2" borderId="3" xfId="0" applyFont="1" applyFill="1" applyBorder="1" applyAlignment="1">
      <alignment horizontal="left" vertical="center" wrapText="1"/>
    </xf>
    <xf numFmtId="0" fontId="6" fillId="2" borderId="7" xfId="0" applyFont="1" applyFill="1" applyBorder="1" applyAlignment="1">
      <alignment horizontal="left" vertical="center" wrapText="1"/>
    </xf>
    <xf numFmtId="2" fontId="1" fillId="2" borderId="7" xfId="0" applyNumberFormat="1" applyFont="1" applyFill="1" applyBorder="1" applyAlignment="1">
      <alignment horizontal="left" vertical="center" wrapText="1"/>
    </xf>
    <xf numFmtId="2" fontId="1" fillId="2" borderId="12" xfId="0" applyNumberFormat="1" applyFont="1" applyFill="1" applyBorder="1" applyAlignment="1">
      <alignment horizontal="left" vertical="center" wrapText="1"/>
    </xf>
    <xf numFmtId="0" fontId="6" fillId="2" borderId="3" xfId="0" applyFont="1" applyFill="1" applyBorder="1" applyAlignment="1">
      <alignment horizontal="left" vertical="center" wrapText="1"/>
    </xf>
    <xf numFmtId="0" fontId="5" fillId="2" borderId="3" xfId="0" applyFont="1" applyFill="1" applyBorder="1" applyAlignment="1">
      <alignment horizontal="left" wrapText="1"/>
    </xf>
    <xf numFmtId="0" fontId="5" fillId="2" borderId="3" xfId="0" applyFont="1" applyFill="1" applyBorder="1" applyAlignment="1">
      <alignment horizontal="left"/>
    </xf>
    <xf numFmtId="0" fontId="7" fillId="2" borderId="3" xfId="0" applyFont="1" applyFill="1" applyBorder="1" applyAlignment="1">
      <alignment horizontal="left" wrapText="1"/>
    </xf>
    <xf numFmtId="0" fontId="7" fillId="2" borderId="3" xfId="0" applyFont="1" applyFill="1" applyBorder="1" applyAlignment="1">
      <alignment horizontal="right" wrapText="1"/>
    </xf>
    <xf numFmtId="0" fontId="5" fillId="2" borderId="3" xfId="0" applyFont="1" applyFill="1" applyBorder="1" applyAlignment="1">
      <alignment horizontal="center"/>
    </xf>
    <xf numFmtId="0" fontId="5" fillId="2" borderId="3" xfId="0" applyFont="1" applyFill="1" applyBorder="1" applyAlignment="1">
      <alignment horizontal="justify" wrapText="1"/>
    </xf>
    <xf numFmtId="0" fontId="5" fillId="2" borderId="3" xfId="0" applyFont="1" applyFill="1" applyBorder="1" applyAlignment="1">
      <alignment horizontal="justify" vertical="center" wrapText="1"/>
    </xf>
    <xf numFmtId="0" fontId="5" fillId="2" borderId="3" xfId="0" applyFont="1" applyFill="1" applyBorder="1" applyAlignment="1">
      <alignment horizontal="justify"/>
    </xf>
    <xf numFmtId="0" fontId="6" fillId="2" borderId="3" xfId="0" applyFont="1" applyFill="1" applyBorder="1" applyAlignment="1">
      <alignment vertical="center" wrapText="1"/>
    </xf>
    <xf numFmtId="0" fontId="7" fillId="2" borderId="3" xfId="0" applyFont="1" applyFill="1" applyBorder="1" applyAlignment="1">
      <alignment vertical="center" wrapText="1"/>
    </xf>
    <xf numFmtId="0" fontId="16" fillId="2" borderId="3" xfId="0" applyFont="1" applyFill="1" applyBorder="1" applyAlignment="1">
      <alignment vertical="center" wrapText="1"/>
    </xf>
    <xf numFmtId="0" fontId="17" fillId="2" borderId="6" xfId="0" applyFont="1" applyFill="1" applyBorder="1" applyAlignment="1">
      <alignment horizontal="justify" vertical="center" wrapText="1"/>
    </xf>
    <xf numFmtId="0" fontId="19" fillId="2" borderId="13" xfId="0" applyFont="1" applyFill="1" applyBorder="1" applyAlignment="1">
      <alignment horizontal="left" vertical="center" wrapText="1"/>
    </xf>
    <xf numFmtId="0" fontId="1" fillId="2" borderId="13" xfId="0" applyFont="1" applyFill="1" applyBorder="1" applyAlignment="1">
      <alignment horizontal="left" vertical="center" wrapText="1"/>
    </xf>
    <xf numFmtId="164" fontId="1" fillId="2" borderId="13" xfId="0" applyNumberFormat="1" applyFont="1" applyFill="1" applyBorder="1" applyAlignment="1">
      <alignment horizontal="left" vertical="center" wrapText="1"/>
    </xf>
    <xf numFmtId="164" fontId="1" fillId="2" borderId="7" xfId="0" applyNumberFormat="1" applyFont="1" applyFill="1" applyBorder="1" applyAlignment="1">
      <alignment horizontal="left" vertical="center" wrapText="1"/>
    </xf>
    <xf numFmtId="1" fontId="1" fillId="2" borderId="3" xfId="0" applyNumberFormat="1" applyFont="1" applyFill="1" applyBorder="1" applyAlignment="1">
      <alignment horizontal="left" vertical="center" wrapText="1"/>
    </xf>
    <xf numFmtId="0" fontId="17" fillId="2" borderId="3" xfId="0" applyFont="1" applyFill="1" applyBorder="1" applyAlignment="1">
      <alignment vertical="center" wrapText="1"/>
    </xf>
    <xf numFmtId="0" fontId="18" fillId="2" borderId="3" xfId="0" applyFont="1" applyFill="1" applyBorder="1" applyAlignment="1">
      <alignment horizontal="right" vertical="center" wrapText="1"/>
    </xf>
    <xf numFmtId="0" fontId="18" fillId="2" borderId="3" xfId="0" applyFont="1" applyFill="1" applyBorder="1" applyAlignment="1">
      <alignment vertical="center" wrapText="1"/>
    </xf>
    <xf numFmtId="0" fontId="18" fillId="2" borderId="14" xfId="0" applyFont="1" applyFill="1" applyBorder="1" applyAlignment="1">
      <alignment vertical="center" wrapText="1"/>
    </xf>
    <xf numFmtId="0" fontId="5" fillId="2" borderId="14" xfId="0" applyFont="1" applyFill="1" applyBorder="1" applyAlignment="1">
      <alignment horizontal="center" vertical="center"/>
    </xf>
    <xf numFmtId="0" fontId="1" fillId="2" borderId="14" xfId="0" applyFont="1" applyFill="1" applyBorder="1" applyAlignment="1">
      <alignment horizontal="left" vertical="center" wrapText="1"/>
    </xf>
    <xf numFmtId="164" fontId="1" fillId="2" borderId="14" xfId="0" applyNumberFormat="1" applyFont="1" applyFill="1" applyBorder="1" applyAlignment="1">
      <alignment horizontal="left" vertical="center" wrapText="1"/>
    </xf>
    <xf numFmtId="0" fontId="0" fillId="2" borderId="2" xfId="0" applyFill="1" applyBorder="1"/>
    <xf numFmtId="2" fontId="1" fillId="2" borderId="1" xfId="0" applyNumberFormat="1" applyFont="1" applyFill="1" applyBorder="1" applyAlignment="1">
      <alignment horizontal="left" vertical="center" wrapText="1"/>
    </xf>
    <xf numFmtId="167" fontId="1" fillId="2" borderId="3" xfId="0" applyNumberFormat="1" applyFont="1" applyFill="1" applyBorder="1" applyAlignment="1">
      <alignment horizontal="left" vertical="center" wrapText="1"/>
    </xf>
    <xf numFmtId="0" fontId="4" fillId="2" borderId="18" xfId="0" applyFont="1" applyFill="1" applyBorder="1" applyAlignment="1">
      <alignment horizontal="center" vertical="center" wrapText="1"/>
    </xf>
    <xf numFmtId="0" fontId="4" fillId="2" borderId="19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4" fillId="2" borderId="15" xfId="0" applyFont="1" applyFill="1" applyBorder="1" applyAlignment="1">
      <alignment horizontal="center" vertical="center" wrapText="1"/>
    </xf>
    <xf numFmtId="0" fontId="4" fillId="2" borderId="16" xfId="0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left" vertical="center" wrapText="1"/>
    </xf>
    <xf numFmtId="0" fontId="11" fillId="2" borderId="0" xfId="0" applyFont="1" applyFill="1" applyAlignment="1">
      <alignment horizontal="justify" vertical="top" wrapText="1"/>
    </xf>
    <xf numFmtId="0" fontId="1" fillId="2" borderId="0" xfId="0" applyFont="1" applyFill="1" applyAlignment="1">
      <alignment horizontal="right" vertical="center"/>
    </xf>
    <xf numFmtId="0" fontId="3" fillId="2" borderId="0" xfId="0" applyFont="1" applyFill="1" applyAlignment="1">
      <alignment horizontal="center" vertical="center" wrapText="1"/>
    </xf>
    <xf numFmtId="0" fontId="12" fillId="2" borderId="0" xfId="0" applyFont="1" applyFill="1" applyAlignment="1">
      <alignment horizontal="center" vertical="center" wrapText="1"/>
    </xf>
    <xf numFmtId="0" fontId="3" fillId="2" borderId="17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15" fillId="2" borderId="0" xfId="0" applyFont="1" applyFill="1" applyAlignment="1">
      <alignment horizontal="center" vertical="center" wrapText="1"/>
    </xf>
    <xf numFmtId="0" fontId="3" fillId="2" borderId="11" xfId="0" applyFont="1" applyFill="1" applyBorder="1" applyAlignment="1">
      <alignment horizontal="center" vertical="center" wrapText="1"/>
    </xf>
    <xf numFmtId="0" fontId="3" fillId="2" borderId="15" xfId="0" applyFont="1" applyFill="1" applyBorder="1" applyAlignment="1">
      <alignment horizontal="center" vertical="center" wrapText="1"/>
    </xf>
    <xf numFmtId="0" fontId="3" fillId="2" borderId="10" xfId="0" applyFont="1" applyFill="1" applyBorder="1" applyAlignment="1">
      <alignment horizontal="center" vertical="center" wrapText="1"/>
    </xf>
    <xf numFmtId="0" fontId="3" fillId="2" borderId="9" xfId="0" applyFont="1" applyFill="1" applyBorder="1" applyAlignment="1">
      <alignment horizontal="center" vertical="center" wrapText="1"/>
    </xf>
    <xf numFmtId="0" fontId="3" fillId="2" borderId="16" xfId="0" applyFont="1" applyFill="1" applyBorder="1" applyAlignment="1">
      <alignment horizontal="center" vertical="center" wrapText="1"/>
    </xf>
    <xf numFmtId="0" fontId="3" fillId="2" borderId="17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9" defaultPivotStyle="PivotStyleLight16"/>
  <colors>
    <mruColors>
      <color rgb="FFFF6699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>
    <tabColor indexed="50"/>
  </sheetPr>
  <dimension ref="A1:I144"/>
  <sheetViews>
    <sheetView tabSelected="1" view="pageBreakPreview" topLeftCell="A5" zoomScale="75" zoomScaleNormal="75" workbookViewId="0">
      <pane ySplit="4" topLeftCell="A30" activePane="bottomLeft" state="frozen"/>
      <selection activeCell="A5" sqref="A5"/>
      <selection pane="bottomLeft" activeCell="A41" sqref="A41"/>
    </sheetView>
  </sheetViews>
  <sheetFormatPr defaultRowHeight="12.75" x14ac:dyDescent="0.2"/>
  <cols>
    <col min="1" max="1" width="74.7109375" style="1" customWidth="1"/>
    <col min="2" max="2" width="11.7109375" style="1" customWidth="1"/>
    <col min="3" max="3" width="13" style="1" customWidth="1"/>
    <col min="4" max="4" width="14.140625" style="1" customWidth="1"/>
    <col min="5" max="5" width="13" style="1" customWidth="1"/>
    <col min="6" max="6" width="12.85546875" style="1" customWidth="1"/>
    <col min="7" max="8" width="14" style="1" customWidth="1"/>
    <col min="9" max="9" width="15" style="1" customWidth="1"/>
    <col min="10" max="13" width="9.140625" style="1"/>
    <col min="14" max="14" width="10.85546875" style="1" customWidth="1"/>
    <col min="15" max="15" width="9.140625" style="1"/>
    <col min="16" max="16" width="14.140625" style="1" customWidth="1"/>
    <col min="17" max="16384" width="9.140625" style="1"/>
  </cols>
  <sheetData>
    <row r="1" spans="1:9" ht="37.15" customHeight="1" x14ac:dyDescent="0.2">
      <c r="A1" s="78" t="s">
        <v>102</v>
      </c>
      <c r="B1" s="78"/>
      <c r="C1" s="78"/>
      <c r="D1" s="78"/>
      <c r="E1" s="78"/>
      <c r="F1" s="78"/>
      <c r="H1" s="76" t="s">
        <v>54</v>
      </c>
      <c r="I1" s="76"/>
    </row>
    <row r="2" spans="1:9" ht="39" customHeight="1" x14ac:dyDescent="0.2">
      <c r="A2" s="6"/>
      <c r="B2" s="6"/>
      <c r="C2" s="6"/>
      <c r="D2" s="6"/>
      <c r="E2" s="6"/>
      <c r="F2" s="6"/>
      <c r="H2" s="77" t="s">
        <v>98</v>
      </c>
      <c r="I2" s="77"/>
    </row>
    <row r="3" spans="1:9" ht="14.25" customHeight="1" x14ac:dyDescent="0.2">
      <c r="A3" s="7"/>
      <c r="B3" s="8"/>
      <c r="C3" s="7"/>
      <c r="D3" s="7"/>
      <c r="E3" s="6"/>
      <c r="F3" s="6"/>
      <c r="G3" s="6"/>
    </row>
    <row r="4" spans="1:9" ht="51" customHeight="1" x14ac:dyDescent="0.2">
      <c r="A4" s="82" t="s">
        <v>103</v>
      </c>
      <c r="B4" s="82"/>
      <c r="C4" s="82"/>
      <c r="D4" s="82"/>
      <c r="E4" s="82"/>
      <c r="F4" s="82"/>
      <c r="G4" s="82"/>
      <c r="H4" s="82"/>
      <c r="I4" s="82"/>
    </row>
    <row r="5" spans="1:9" ht="14.25" customHeight="1" x14ac:dyDescent="0.2">
      <c r="A5" s="9"/>
      <c r="B5" s="9"/>
      <c r="C5" s="9"/>
      <c r="D5" s="9"/>
      <c r="E5" s="9"/>
      <c r="F5" s="9"/>
      <c r="G5" s="9"/>
    </row>
    <row r="6" spans="1:9" ht="21" customHeight="1" x14ac:dyDescent="0.2">
      <c r="A6" s="79" t="s">
        <v>7</v>
      </c>
      <c r="B6" s="88" t="s">
        <v>8</v>
      </c>
      <c r="C6" s="79" t="s">
        <v>79</v>
      </c>
      <c r="D6" s="79" t="s">
        <v>99</v>
      </c>
      <c r="E6" s="79" t="s">
        <v>100</v>
      </c>
      <c r="F6" s="83" t="s">
        <v>55</v>
      </c>
      <c r="G6" s="84"/>
      <c r="H6" s="84"/>
      <c r="I6" s="87"/>
    </row>
    <row r="7" spans="1:9" ht="33" customHeight="1" x14ac:dyDescent="0.2">
      <c r="A7" s="80"/>
      <c r="B7" s="89"/>
      <c r="C7" s="80"/>
      <c r="D7" s="80"/>
      <c r="E7" s="80"/>
      <c r="F7" s="83" t="s">
        <v>78</v>
      </c>
      <c r="G7" s="84"/>
      <c r="H7" s="85" t="s">
        <v>80</v>
      </c>
      <c r="I7" s="85" t="s">
        <v>101</v>
      </c>
    </row>
    <row r="8" spans="1:9" ht="26.25" customHeight="1" x14ac:dyDescent="0.2">
      <c r="A8" s="81"/>
      <c r="B8" s="90"/>
      <c r="C8" s="81"/>
      <c r="D8" s="81"/>
      <c r="E8" s="81"/>
      <c r="F8" s="10" t="s">
        <v>52</v>
      </c>
      <c r="G8" s="11" t="s">
        <v>6</v>
      </c>
      <c r="H8" s="86"/>
      <c r="I8" s="86"/>
    </row>
    <row r="9" spans="1:9" ht="18.75" x14ac:dyDescent="0.2">
      <c r="A9" s="69" t="s">
        <v>9</v>
      </c>
      <c r="B9" s="70"/>
      <c r="C9" s="70"/>
      <c r="D9" s="70"/>
      <c r="E9" s="70"/>
      <c r="F9" s="70"/>
      <c r="G9" s="70"/>
      <c r="H9" s="70"/>
      <c r="I9" s="70"/>
    </row>
    <row r="10" spans="1:9" ht="39" x14ac:dyDescent="0.2">
      <c r="A10" s="12" t="s">
        <v>72</v>
      </c>
      <c r="B10" s="13" t="s">
        <v>10</v>
      </c>
      <c r="C10" s="13">
        <v>4809.8540000000003</v>
      </c>
      <c r="D10" s="13">
        <v>4165.2950000000001</v>
      </c>
      <c r="E10" s="14">
        <f>SUM(E13:E20)</f>
        <v>3641.8199999999997</v>
      </c>
      <c r="F10" s="14">
        <f>SUM(F13:F20)</f>
        <v>3818.0230000000001</v>
      </c>
      <c r="G10" s="14">
        <f>SUM(G13:G20)</f>
        <v>3818.0230000000001</v>
      </c>
      <c r="H10" s="67">
        <f>SUM(H13:H20)</f>
        <v>4119.9859999999999</v>
      </c>
      <c r="I10" s="67">
        <f>SUM(I13:I20)</f>
        <v>4442.5749999999998</v>
      </c>
    </row>
    <row r="11" spans="1:9" ht="18.75" x14ac:dyDescent="0.2">
      <c r="A11" s="15" t="s">
        <v>11</v>
      </c>
      <c r="B11" s="16"/>
      <c r="C11" s="17"/>
      <c r="D11" s="17"/>
      <c r="E11" s="17"/>
      <c r="F11" s="17"/>
      <c r="G11" s="17"/>
      <c r="H11" s="17"/>
      <c r="I11" s="17"/>
    </row>
    <row r="12" spans="1:9" ht="18.75" x14ac:dyDescent="0.2">
      <c r="A12" s="18" t="s">
        <v>34</v>
      </c>
      <c r="B12" s="19" t="s">
        <v>10</v>
      </c>
      <c r="C12" s="20"/>
      <c r="D12" s="20"/>
      <c r="E12" s="2"/>
      <c r="F12" s="2"/>
      <c r="G12" s="2"/>
      <c r="H12" s="2"/>
      <c r="I12" s="3"/>
    </row>
    <row r="13" spans="1:9" ht="18.75" x14ac:dyDescent="0.2">
      <c r="A13" s="18" t="s">
        <v>48</v>
      </c>
      <c r="B13" s="19" t="s">
        <v>10</v>
      </c>
      <c r="C13" s="20">
        <v>0.94499999999999995</v>
      </c>
      <c r="D13" s="20">
        <v>0.90100000000000002</v>
      </c>
      <c r="E13" s="2">
        <v>0.9</v>
      </c>
      <c r="F13" s="2">
        <v>0.9</v>
      </c>
      <c r="G13" s="2">
        <v>0.9</v>
      </c>
      <c r="H13" s="2">
        <v>0.9</v>
      </c>
      <c r="I13" s="3">
        <v>0.9</v>
      </c>
    </row>
    <row r="14" spans="1:9" ht="18.75" x14ac:dyDescent="0.2">
      <c r="A14" s="21" t="s">
        <v>36</v>
      </c>
      <c r="B14" s="19" t="s">
        <v>10</v>
      </c>
      <c r="C14" s="20">
        <v>362.2</v>
      </c>
      <c r="D14" s="20">
        <v>322.2</v>
      </c>
      <c r="E14" s="2">
        <v>382.84</v>
      </c>
      <c r="F14" s="2">
        <v>382.84</v>
      </c>
      <c r="G14" s="2">
        <v>382.84</v>
      </c>
      <c r="H14" s="2">
        <v>388.96600000000001</v>
      </c>
      <c r="I14" s="3">
        <v>395.12400000000002</v>
      </c>
    </row>
    <row r="15" spans="1:9" ht="18.75" x14ac:dyDescent="0.2">
      <c r="A15" s="21" t="s">
        <v>37</v>
      </c>
      <c r="B15" s="19" t="s">
        <v>10</v>
      </c>
      <c r="C15" s="20">
        <v>2179.8000000000002</v>
      </c>
      <c r="D15" s="20">
        <v>1059.4000000000001</v>
      </c>
      <c r="E15" s="2">
        <v>337.6</v>
      </c>
      <c r="F15" s="2">
        <v>451.38</v>
      </c>
      <c r="G15" s="2">
        <v>451.38</v>
      </c>
      <c r="H15" s="2">
        <v>607.66</v>
      </c>
      <c r="I15" s="3">
        <v>776.07799999999997</v>
      </c>
    </row>
    <row r="16" spans="1:9" ht="18.75" x14ac:dyDescent="0.2">
      <c r="A16" s="21" t="s">
        <v>49</v>
      </c>
      <c r="B16" s="19" t="s">
        <v>10</v>
      </c>
      <c r="C16" s="20">
        <v>328.09</v>
      </c>
      <c r="D16" s="20">
        <v>359.61099999999999</v>
      </c>
      <c r="E16" s="2">
        <v>384.31</v>
      </c>
      <c r="F16" s="2">
        <v>309.87</v>
      </c>
      <c r="G16" s="2">
        <v>309.87</v>
      </c>
      <c r="H16" s="2">
        <v>325.44</v>
      </c>
      <c r="I16" s="3">
        <v>350.97199999999998</v>
      </c>
    </row>
    <row r="17" spans="1:9" ht="18.75" x14ac:dyDescent="0.2">
      <c r="A17" s="21" t="s">
        <v>20</v>
      </c>
      <c r="B17" s="19" t="s">
        <v>10</v>
      </c>
      <c r="C17" s="20">
        <v>1053.9000000000001</v>
      </c>
      <c r="D17" s="20">
        <v>1139.3530000000001</v>
      </c>
      <c r="E17" s="2">
        <v>1140</v>
      </c>
      <c r="F17" s="2">
        <v>1198.1400000000001</v>
      </c>
      <c r="G17" s="2">
        <v>1198.1400000000001</v>
      </c>
      <c r="H17" s="2">
        <v>1254.452</v>
      </c>
      <c r="I17" s="3">
        <v>1309.6479999999999</v>
      </c>
    </row>
    <row r="18" spans="1:9" ht="56.25" customHeight="1" x14ac:dyDescent="0.2">
      <c r="A18" s="18" t="s">
        <v>0</v>
      </c>
      <c r="B18" s="19" t="s">
        <v>10</v>
      </c>
      <c r="C18" s="20">
        <v>697.524</v>
      </c>
      <c r="D18" s="20">
        <v>983.29</v>
      </c>
      <c r="E18" s="2">
        <f>1175.6-11.73</f>
        <v>1163.8699999999999</v>
      </c>
      <c r="F18" s="2">
        <f>1235.56-11.73</f>
        <v>1223.83</v>
      </c>
      <c r="G18" s="2">
        <f>1235.56-11.73</f>
        <v>1223.83</v>
      </c>
      <c r="H18" s="2">
        <f>1293.63-11.73</f>
        <v>1281.9000000000001</v>
      </c>
      <c r="I18" s="3">
        <f>1350.55-11.73</f>
        <v>1338.82</v>
      </c>
    </row>
    <row r="19" spans="1:9" ht="18.75" x14ac:dyDescent="0.2">
      <c r="A19" s="21" t="s">
        <v>39</v>
      </c>
      <c r="B19" s="19" t="s">
        <v>10</v>
      </c>
      <c r="C19" s="20">
        <v>137.30000000000001</v>
      </c>
      <c r="D19" s="20">
        <v>130</v>
      </c>
      <c r="E19" s="2">
        <v>156.80000000000001</v>
      </c>
      <c r="F19" s="2">
        <v>164.56299999999999</v>
      </c>
      <c r="G19" s="2">
        <v>164.56299999999999</v>
      </c>
      <c r="H19" s="2">
        <v>172.72300000000001</v>
      </c>
      <c r="I19" s="3">
        <v>180.98400000000001</v>
      </c>
    </row>
    <row r="20" spans="1:9" ht="18.75" x14ac:dyDescent="0.2">
      <c r="A20" s="21" t="s">
        <v>44</v>
      </c>
      <c r="B20" s="19" t="s">
        <v>10</v>
      </c>
      <c r="C20" s="20">
        <v>50.094999999999999</v>
      </c>
      <c r="D20" s="20">
        <f>D10-D13-D14-D15-D16-D17-D18-D19</f>
        <v>170.54000000000042</v>
      </c>
      <c r="E20" s="2">
        <v>75.5</v>
      </c>
      <c r="F20" s="2">
        <v>86.5</v>
      </c>
      <c r="G20" s="2">
        <v>86.5</v>
      </c>
      <c r="H20" s="2">
        <v>87.944999999999993</v>
      </c>
      <c r="I20" s="3">
        <v>90.049000000000007</v>
      </c>
    </row>
    <row r="21" spans="1:9" ht="58.5" x14ac:dyDescent="0.2">
      <c r="A21" s="12" t="s">
        <v>73</v>
      </c>
      <c r="B21" s="19" t="s">
        <v>10</v>
      </c>
      <c r="C21" s="4">
        <v>909.98</v>
      </c>
      <c r="D21" s="4">
        <v>1255.74</v>
      </c>
      <c r="E21" s="4">
        <v>1531.3</v>
      </c>
      <c r="F21" s="4">
        <v>1801.3</v>
      </c>
      <c r="G21" s="5">
        <v>1801.3</v>
      </c>
      <c r="H21" s="4">
        <v>2018.5</v>
      </c>
      <c r="I21" s="5">
        <v>2246.3000000000002</v>
      </c>
    </row>
    <row r="22" spans="1:9" ht="44.25" customHeight="1" x14ac:dyDescent="0.2">
      <c r="A22" s="23" t="s">
        <v>83</v>
      </c>
      <c r="B22" s="22" t="s">
        <v>10</v>
      </c>
      <c r="C22" s="24">
        <v>39.869999999999997</v>
      </c>
      <c r="D22" s="24">
        <v>59.5</v>
      </c>
      <c r="E22" s="24">
        <v>84.3</v>
      </c>
      <c r="F22" s="24">
        <v>86.4</v>
      </c>
      <c r="G22" s="5">
        <v>86.4</v>
      </c>
      <c r="H22" s="24">
        <v>107.2</v>
      </c>
      <c r="I22" s="5">
        <v>142.30000000000001</v>
      </c>
    </row>
    <row r="23" spans="1:9" ht="18.75" x14ac:dyDescent="0.2">
      <c r="A23" s="71" t="s">
        <v>14</v>
      </c>
      <c r="B23" s="72"/>
      <c r="C23" s="72"/>
      <c r="D23" s="72"/>
      <c r="E23" s="72"/>
      <c r="F23" s="72"/>
      <c r="G23" s="72"/>
      <c r="H23" s="72"/>
      <c r="I23" s="73"/>
    </row>
    <row r="24" spans="1:9" ht="18.75" x14ac:dyDescent="0.2">
      <c r="A24" s="25" t="s">
        <v>58</v>
      </c>
      <c r="B24" s="26"/>
      <c r="C24" s="26"/>
      <c r="D24" s="26"/>
      <c r="E24" s="26"/>
      <c r="F24" s="26"/>
      <c r="G24" s="26"/>
      <c r="H24" s="26"/>
      <c r="I24" s="26"/>
    </row>
    <row r="25" spans="1:9" ht="44.25" customHeight="1" x14ac:dyDescent="0.2">
      <c r="A25" s="27" t="s">
        <v>62</v>
      </c>
      <c r="B25" s="19" t="s">
        <v>10</v>
      </c>
      <c r="C25" s="28">
        <f>C29+C32+C35</f>
        <v>2870.09</v>
      </c>
      <c r="D25" s="28">
        <v>1741.2</v>
      </c>
      <c r="E25" s="28">
        <v>1104.7</v>
      </c>
      <c r="F25" s="28">
        <v>1144.0899999999999</v>
      </c>
      <c r="G25" s="28">
        <v>1144.0899999999999</v>
      </c>
      <c r="H25" s="28">
        <v>1322.06</v>
      </c>
      <c r="I25" s="28">
        <v>1522.174</v>
      </c>
    </row>
    <row r="26" spans="1:9" ht="18.75" x14ac:dyDescent="0.2">
      <c r="A26" s="27" t="s">
        <v>60</v>
      </c>
      <c r="B26" s="28" t="s">
        <v>12</v>
      </c>
      <c r="C26" s="28">
        <v>112.04</v>
      </c>
      <c r="D26" s="28">
        <v>61</v>
      </c>
      <c r="E26" s="28">
        <v>67</v>
      </c>
      <c r="F26" s="28">
        <v>126</v>
      </c>
      <c r="G26" s="28">
        <v>126</v>
      </c>
      <c r="H26" s="28">
        <v>114</v>
      </c>
      <c r="I26" s="28">
        <v>109</v>
      </c>
    </row>
    <row r="27" spans="1:9" ht="18.75" x14ac:dyDescent="0.2">
      <c r="A27" s="29" t="s">
        <v>31</v>
      </c>
      <c r="B27" s="19"/>
      <c r="C27" s="28"/>
      <c r="D27" s="28"/>
      <c r="E27" s="28"/>
      <c r="F27" s="28"/>
      <c r="G27" s="28"/>
      <c r="H27" s="28"/>
      <c r="I27" s="28"/>
    </row>
    <row r="28" spans="1:9" ht="18.75" x14ac:dyDescent="0.2">
      <c r="A28" s="30" t="s">
        <v>15</v>
      </c>
      <c r="B28" s="19"/>
      <c r="C28" s="2"/>
      <c r="D28" s="2"/>
      <c r="E28" s="2"/>
      <c r="F28" s="2"/>
      <c r="G28" s="2"/>
      <c r="H28" s="2"/>
      <c r="I28" s="2"/>
    </row>
    <row r="29" spans="1:9" ht="37.5" x14ac:dyDescent="0.2">
      <c r="A29" s="31" t="s">
        <v>61</v>
      </c>
      <c r="B29" s="19" t="s">
        <v>10</v>
      </c>
      <c r="C29" s="2">
        <v>362.2</v>
      </c>
      <c r="D29" s="2">
        <v>319.60000000000002</v>
      </c>
      <c r="E29" s="2">
        <v>382.84</v>
      </c>
      <c r="F29" s="2">
        <v>382.84</v>
      </c>
      <c r="G29" s="2">
        <v>382.84</v>
      </c>
      <c r="H29" s="2">
        <v>388.96600000000001</v>
      </c>
      <c r="I29" s="2">
        <v>395.12400000000002</v>
      </c>
    </row>
    <row r="30" spans="1:9" ht="18.75" x14ac:dyDescent="0.2">
      <c r="A30" s="31" t="s">
        <v>1</v>
      </c>
      <c r="B30" s="19" t="s">
        <v>12</v>
      </c>
      <c r="C30" s="2">
        <v>109.6</v>
      </c>
      <c r="D30" s="2">
        <v>82</v>
      </c>
      <c r="E30" s="2">
        <v>120</v>
      </c>
      <c r="F30" s="2">
        <v>100</v>
      </c>
      <c r="G30" s="2">
        <v>100</v>
      </c>
      <c r="H30" s="2">
        <v>100</v>
      </c>
      <c r="I30" s="2">
        <v>100</v>
      </c>
    </row>
    <row r="31" spans="1:9" ht="18.75" x14ac:dyDescent="0.2">
      <c r="A31" s="30" t="s">
        <v>16</v>
      </c>
      <c r="B31" s="19"/>
      <c r="C31" s="2"/>
      <c r="D31" s="2"/>
      <c r="E31" s="2"/>
      <c r="F31" s="2"/>
      <c r="G31" s="2"/>
      <c r="H31" s="2"/>
      <c r="I31" s="2"/>
    </row>
    <row r="32" spans="1:9" ht="37.5" x14ac:dyDescent="0.2">
      <c r="A32" s="31" t="s">
        <v>61</v>
      </c>
      <c r="B32" s="19" t="s">
        <v>10</v>
      </c>
      <c r="C32" s="2">
        <v>2179.8000000000002</v>
      </c>
      <c r="D32" s="2">
        <v>1059.4000000000001</v>
      </c>
      <c r="E32" s="2">
        <v>337.6</v>
      </c>
      <c r="F32" s="2">
        <v>451.38</v>
      </c>
      <c r="G32" s="2">
        <v>451.38</v>
      </c>
      <c r="H32" s="2">
        <v>607.66</v>
      </c>
      <c r="I32" s="2">
        <v>776.1</v>
      </c>
    </row>
    <row r="33" spans="1:9" ht="18.75" x14ac:dyDescent="0.2">
      <c r="A33" s="31" t="s">
        <v>1</v>
      </c>
      <c r="B33" s="19" t="s">
        <v>12</v>
      </c>
      <c r="C33" s="2">
        <v>117.19</v>
      </c>
      <c r="D33" s="2">
        <v>49</v>
      </c>
      <c r="E33" s="2">
        <v>56</v>
      </c>
      <c r="F33" s="2">
        <v>176</v>
      </c>
      <c r="G33" s="2">
        <v>176</v>
      </c>
      <c r="H33" s="2">
        <v>129</v>
      </c>
      <c r="I33" s="2">
        <v>115</v>
      </c>
    </row>
    <row r="34" spans="1:9" ht="37.5" customHeight="1" x14ac:dyDescent="0.2">
      <c r="A34" s="30" t="s">
        <v>17</v>
      </c>
      <c r="B34" s="19"/>
      <c r="C34" s="2"/>
      <c r="D34" s="2"/>
      <c r="E34" s="2"/>
      <c r="F34" s="2"/>
      <c r="G34" s="2"/>
      <c r="H34" s="2"/>
      <c r="I34" s="2"/>
    </row>
    <row r="35" spans="1:9" ht="37.5" x14ac:dyDescent="0.2">
      <c r="A35" s="31" t="s">
        <v>61</v>
      </c>
      <c r="B35" s="19" t="s">
        <v>10</v>
      </c>
      <c r="C35" s="20">
        <v>328.09</v>
      </c>
      <c r="D35" s="20">
        <v>359.61099999999999</v>
      </c>
      <c r="E35" s="2">
        <v>297.44</v>
      </c>
      <c r="F35" s="2">
        <v>218.17</v>
      </c>
      <c r="G35" s="2">
        <v>218.17</v>
      </c>
      <c r="H35" s="2">
        <v>228.14</v>
      </c>
      <c r="I35" s="3">
        <v>248.27199999999999</v>
      </c>
    </row>
    <row r="36" spans="1:9" ht="18.75" x14ac:dyDescent="0.2">
      <c r="A36" s="31" t="s">
        <v>1</v>
      </c>
      <c r="B36" s="19" t="s">
        <v>12</v>
      </c>
      <c r="C36" s="2">
        <v>106.3</v>
      </c>
      <c r="D36" s="2">
        <v>74</v>
      </c>
      <c r="E36" s="2">
        <v>62</v>
      </c>
      <c r="F36" s="2">
        <v>101</v>
      </c>
      <c r="G36" s="2">
        <v>101</v>
      </c>
      <c r="H36" s="2">
        <v>100.9</v>
      </c>
      <c r="I36" s="2">
        <v>101.5</v>
      </c>
    </row>
    <row r="37" spans="1:9" ht="18.75" x14ac:dyDescent="0.2">
      <c r="A37" s="32" t="s">
        <v>18</v>
      </c>
      <c r="B37" s="33"/>
      <c r="C37" s="2"/>
      <c r="D37" s="2"/>
      <c r="E37" s="2"/>
      <c r="F37" s="34"/>
      <c r="G37" s="2"/>
      <c r="H37" s="34"/>
      <c r="I37" s="2"/>
    </row>
    <row r="38" spans="1:9" ht="18.75" x14ac:dyDescent="0.2">
      <c r="A38" s="35" t="s">
        <v>19</v>
      </c>
      <c r="B38" s="19" t="s">
        <v>10</v>
      </c>
      <c r="C38" s="2">
        <v>0</v>
      </c>
      <c r="D38" s="2">
        <v>0</v>
      </c>
      <c r="E38" s="2">
        <v>0</v>
      </c>
      <c r="F38" s="2">
        <v>0</v>
      </c>
      <c r="G38" s="3">
        <v>0</v>
      </c>
      <c r="H38" s="2">
        <v>0</v>
      </c>
      <c r="I38" s="3">
        <v>0</v>
      </c>
    </row>
    <row r="39" spans="1:9" ht="37.5" x14ac:dyDescent="0.2">
      <c r="A39" s="35" t="s">
        <v>2</v>
      </c>
      <c r="B39" s="19" t="s">
        <v>12</v>
      </c>
      <c r="C39" s="2"/>
      <c r="D39" s="2"/>
      <c r="E39" s="2"/>
      <c r="F39" s="2"/>
      <c r="G39" s="2"/>
      <c r="H39" s="2"/>
      <c r="I39" s="2"/>
    </row>
    <row r="40" spans="1:9" ht="18.75" x14ac:dyDescent="0.2">
      <c r="A40" s="32" t="s">
        <v>20</v>
      </c>
      <c r="B40" s="33"/>
      <c r="C40" s="2"/>
      <c r="D40" s="2"/>
      <c r="E40" s="2"/>
      <c r="F40" s="34"/>
      <c r="G40" s="2"/>
      <c r="H40" s="34"/>
      <c r="I40" s="2"/>
    </row>
    <row r="41" spans="1:9" ht="37.5" x14ac:dyDescent="0.2">
      <c r="A41" s="35" t="s">
        <v>3</v>
      </c>
      <c r="B41" s="19" t="s">
        <v>10</v>
      </c>
      <c r="C41" s="2">
        <v>2278.5</v>
      </c>
      <c r="D41" s="2">
        <v>2309.538</v>
      </c>
      <c r="E41" s="2">
        <v>2708.4</v>
      </c>
      <c r="F41" s="4">
        <f>E41*105.1%</f>
        <v>2846.5283999999997</v>
      </c>
      <c r="G41" s="4">
        <v>2128.2800000000002</v>
      </c>
      <c r="H41" s="4">
        <f>F41*104.7%</f>
        <v>2980.3152347999994</v>
      </c>
      <c r="I41" s="5">
        <f>H41*104.4%</f>
        <v>3111.4491051311993</v>
      </c>
    </row>
    <row r="42" spans="1:9" ht="18.75" x14ac:dyDescent="0.2">
      <c r="A42" s="35" t="s">
        <v>21</v>
      </c>
      <c r="B42" s="19" t="s">
        <v>22</v>
      </c>
      <c r="C42" s="2">
        <v>9636</v>
      </c>
      <c r="D42" s="2">
        <v>15143</v>
      </c>
      <c r="E42" s="2">
        <v>11400</v>
      </c>
      <c r="F42" s="2">
        <v>11400</v>
      </c>
      <c r="G42" s="3">
        <v>11400</v>
      </c>
      <c r="H42" s="2">
        <v>11400</v>
      </c>
      <c r="I42" s="3">
        <v>11400</v>
      </c>
    </row>
    <row r="43" spans="1:9" ht="18.75" x14ac:dyDescent="0.2">
      <c r="A43" s="35" t="s">
        <v>23</v>
      </c>
      <c r="B43" s="19" t="s">
        <v>22</v>
      </c>
      <c r="C43" s="2">
        <v>0.24</v>
      </c>
      <c r="D43" s="2">
        <v>0.41</v>
      </c>
      <c r="E43" s="36">
        <f>E42/E65/1000</f>
        <v>0.2833692806322814</v>
      </c>
      <c r="F43" s="36">
        <f>F42/F65/1000</f>
        <v>0.28308619443784361</v>
      </c>
      <c r="G43" s="36">
        <f>G42/G65/1000</f>
        <v>0.28308914824931708</v>
      </c>
      <c r="H43" s="36">
        <f>H42/H65/1000</f>
        <v>0.28280339104679686</v>
      </c>
      <c r="I43" s="36">
        <f>I42/I65/1000</f>
        <v>0.28252087017662025</v>
      </c>
    </row>
    <row r="44" spans="1:9" ht="18.75" x14ac:dyDescent="0.2">
      <c r="A44" s="32" t="s">
        <v>24</v>
      </c>
      <c r="B44" s="33"/>
      <c r="C44" s="2"/>
      <c r="D44" s="2"/>
      <c r="E44" s="2"/>
      <c r="F44" s="34"/>
      <c r="G44" s="2"/>
      <c r="H44" s="34"/>
      <c r="I44" s="2"/>
    </row>
    <row r="45" spans="1:9" ht="18.75" x14ac:dyDescent="0.2">
      <c r="A45" s="35" t="s">
        <v>25</v>
      </c>
      <c r="B45" s="19" t="s">
        <v>10</v>
      </c>
      <c r="C45" s="2">
        <v>2671.6</v>
      </c>
      <c r="D45" s="2">
        <v>2963.2</v>
      </c>
      <c r="E45" s="2">
        <f>D45*106.3%</f>
        <v>3149.8815999999997</v>
      </c>
      <c r="F45" s="4">
        <f>E45*104.8%</f>
        <v>3301.0759168</v>
      </c>
      <c r="G45" s="4">
        <v>3301.08</v>
      </c>
      <c r="H45" s="4">
        <f>F45*104.3%</f>
        <v>3443.0221812223999</v>
      </c>
      <c r="I45" s="5">
        <f>H45*104%</f>
        <v>3580.7430684712958</v>
      </c>
    </row>
    <row r="46" spans="1:9" ht="18.75" x14ac:dyDescent="0.2">
      <c r="A46" s="35" t="s">
        <v>26</v>
      </c>
      <c r="B46" s="19" t="s">
        <v>12</v>
      </c>
      <c r="C46" s="2"/>
      <c r="D46" s="2"/>
      <c r="E46" s="2"/>
      <c r="F46" s="2"/>
      <c r="G46" s="2"/>
      <c r="H46" s="2"/>
      <c r="I46" s="2"/>
    </row>
    <row r="47" spans="1:9" ht="18.75" x14ac:dyDescent="0.2">
      <c r="A47" s="32" t="s">
        <v>27</v>
      </c>
      <c r="B47" s="33"/>
      <c r="C47" s="2"/>
      <c r="D47" s="2"/>
      <c r="E47" s="2"/>
      <c r="F47" s="2"/>
      <c r="G47" s="2"/>
      <c r="H47" s="2"/>
      <c r="I47" s="2"/>
    </row>
    <row r="48" spans="1:9" ht="37.5" x14ac:dyDescent="0.2">
      <c r="A48" s="35" t="s">
        <v>65</v>
      </c>
      <c r="B48" s="19" t="s">
        <v>28</v>
      </c>
      <c r="C48" s="2">
        <v>274</v>
      </c>
      <c r="D48" s="2">
        <v>290</v>
      </c>
      <c r="E48" s="2">
        <v>297</v>
      </c>
      <c r="F48" s="2">
        <v>303</v>
      </c>
      <c r="G48" s="2">
        <v>303</v>
      </c>
      <c r="H48" s="2">
        <v>303</v>
      </c>
      <c r="I48" s="2">
        <v>303</v>
      </c>
    </row>
    <row r="49" spans="1:9" ht="18.75" x14ac:dyDescent="0.2">
      <c r="A49" s="35" t="s">
        <v>59</v>
      </c>
      <c r="B49" s="19"/>
      <c r="C49" s="2"/>
      <c r="D49" s="2"/>
      <c r="E49" s="2"/>
      <c r="F49" s="2"/>
      <c r="G49" s="3"/>
      <c r="H49" s="2"/>
      <c r="I49" s="3"/>
    </row>
    <row r="50" spans="1:9" ht="18.75" x14ac:dyDescent="0.2">
      <c r="A50" s="35" t="s">
        <v>34</v>
      </c>
      <c r="B50" s="19" t="s">
        <v>28</v>
      </c>
      <c r="C50" s="2">
        <v>1</v>
      </c>
      <c r="D50" s="2">
        <v>2</v>
      </c>
      <c r="E50" s="2">
        <v>2</v>
      </c>
      <c r="F50" s="2">
        <v>2</v>
      </c>
      <c r="G50" s="3">
        <v>2</v>
      </c>
      <c r="H50" s="2">
        <v>2</v>
      </c>
      <c r="I50" s="3">
        <v>2</v>
      </c>
    </row>
    <row r="51" spans="1:9" ht="18.75" x14ac:dyDescent="0.2">
      <c r="A51" s="35" t="s">
        <v>56</v>
      </c>
      <c r="B51" s="19" t="s">
        <v>28</v>
      </c>
      <c r="C51" s="2"/>
      <c r="D51" s="2"/>
      <c r="E51" s="2"/>
      <c r="F51" s="2"/>
      <c r="G51" s="3"/>
      <c r="H51" s="2"/>
      <c r="I51" s="3"/>
    </row>
    <row r="52" spans="1:9" ht="18.75" x14ac:dyDescent="0.2">
      <c r="A52" s="35" t="s">
        <v>36</v>
      </c>
      <c r="B52" s="19" t="s">
        <v>28</v>
      </c>
      <c r="C52" s="2">
        <v>2</v>
      </c>
      <c r="D52" s="2"/>
      <c r="E52" s="2"/>
      <c r="F52" s="2"/>
      <c r="G52" s="3"/>
      <c r="H52" s="2"/>
      <c r="I52" s="3"/>
    </row>
    <row r="53" spans="1:9" ht="18.75" x14ac:dyDescent="0.2">
      <c r="A53" s="35" t="s">
        <v>37</v>
      </c>
      <c r="B53" s="19" t="s">
        <v>28</v>
      </c>
      <c r="C53" s="2">
        <v>26</v>
      </c>
      <c r="D53" s="2">
        <v>22</v>
      </c>
      <c r="E53" s="2">
        <v>22</v>
      </c>
      <c r="F53" s="2">
        <v>22</v>
      </c>
      <c r="G53" s="3">
        <v>22</v>
      </c>
      <c r="H53" s="2">
        <v>22</v>
      </c>
      <c r="I53" s="3">
        <v>22</v>
      </c>
    </row>
    <row r="54" spans="1:9" ht="20.25" customHeight="1" x14ac:dyDescent="0.2">
      <c r="A54" s="35" t="s">
        <v>38</v>
      </c>
      <c r="B54" s="19" t="s">
        <v>28</v>
      </c>
      <c r="C54" s="2">
        <v>8</v>
      </c>
      <c r="D54" s="2">
        <v>11</v>
      </c>
      <c r="E54" s="2">
        <v>11</v>
      </c>
      <c r="F54" s="2">
        <v>11</v>
      </c>
      <c r="G54" s="3">
        <v>11</v>
      </c>
      <c r="H54" s="2">
        <v>11</v>
      </c>
      <c r="I54" s="3">
        <v>11</v>
      </c>
    </row>
    <row r="55" spans="1:9" ht="18.75" x14ac:dyDescent="0.2">
      <c r="A55" s="35" t="s">
        <v>20</v>
      </c>
      <c r="B55" s="19" t="s">
        <v>28</v>
      </c>
      <c r="C55" s="2">
        <v>25</v>
      </c>
      <c r="D55" s="2">
        <v>11</v>
      </c>
      <c r="E55" s="2">
        <v>11</v>
      </c>
      <c r="F55" s="2">
        <v>11</v>
      </c>
      <c r="G55" s="3">
        <v>11</v>
      </c>
      <c r="H55" s="2">
        <v>11</v>
      </c>
      <c r="I55" s="3">
        <v>11</v>
      </c>
    </row>
    <row r="56" spans="1:9" ht="18.75" x14ac:dyDescent="0.2">
      <c r="A56" s="35" t="s">
        <v>24</v>
      </c>
      <c r="B56" s="19" t="s">
        <v>28</v>
      </c>
      <c r="C56" s="2">
        <v>111</v>
      </c>
      <c r="D56" s="2">
        <v>93</v>
      </c>
      <c r="E56" s="2">
        <v>99</v>
      </c>
      <c r="F56" s="2">
        <v>99</v>
      </c>
      <c r="G56" s="3">
        <v>99</v>
      </c>
      <c r="H56" s="2">
        <v>99</v>
      </c>
      <c r="I56" s="3">
        <v>99</v>
      </c>
    </row>
    <row r="57" spans="1:9" ht="18.75" x14ac:dyDescent="0.2">
      <c r="A57" s="35" t="s">
        <v>39</v>
      </c>
      <c r="B57" s="19" t="s">
        <v>28</v>
      </c>
      <c r="C57" s="2">
        <v>12</v>
      </c>
      <c r="D57" s="2">
        <v>29</v>
      </c>
      <c r="E57" s="2">
        <v>29</v>
      </c>
      <c r="F57" s="2">
        <v>29</v>
      </c>
      <c r="G57" s="3">
        <v>29</v>
      </c>
      <c r="H57" s="2">
        <v>29</v>
      </c>
      <c r="I57" s="3">
        <v>29</v>
      </c>
    </row>
    <row r="58" spans="1:9" ht="18.75" x14ac:dyDescent="0.2">
      <c r="A58" s="35" t="s">
        <v>44</v>
      </c>
      <c r="B58" s="19" t="s">
        <v>28</v>
      </c>
      <c r="C58" s="2">
        <v>89</v>
      </c>
      <c r="D58" s="2">
        <v>122</v>
      </c>
      <c r="E58" s="2">
        <v>123</v>
      </c>
      <c r="F58" s="2">
        <v>129</v>
      </c>
      <c r="G58" s="3">
        <v>129</v>
      </c>
      <c r="H58" s="2">
        <v>129</v>
      </c>
      <c r="I58" s="3">
        <v>129</v>
      </c>
    </row>
    <row r="59" spans="1:9" ht="37.5" x14ac:dyDescent="0.2">
      <c r="A59" s="35" t="s">
        <v>66</v>
      </c>
      <c r="B59" s="19" t="s">
        <v>12</v>
      </c>
      <c r="C59" s="3">
        <f>C21/C10*100</f>
        <v>18.919077377400644</v>
      </c>
      <c r="D59" s="3">
        <f t="shared" ref="D59:I59" si="0">D21/D10*100</f>
        <v>30.147684617776171</v>
      </c>
      <c r="E59" s="3">
        <f t="shared" si="0"/>
        <v>42.047657489936356</v>
      </c>
      <c r="F59" s="3">
        <f t="shared" si="0"/>
        <v>47.178867178118097</v>
      </c>
      <c r="G59" s="3">
        <f t="shared" si="0"/>
        <v>47.178867178118097</v>
      </c>
      <c r="H59" s="3">
        <f t="shared" si="0"/>
        <v>48.99288492727888</v>
      </c>
      <c r="I59" s="3">
        <f t="shared" si="0"/>
        <v>50.563018069475476</v>
      </c>
    </row>
    <row r="60" spans="1:9" ht="19.5" x14ac:dyDescent="0.2">
      <c r="A60" s="37" t="s">
        <v>63</v>
      </c>
      <c r="B60" s="19" t="s">
        <v>28</v>
      </c>
      <c r="C60" s="2">
        <v>43</v>
      </c>
      <c r="D60" s="2">
        <v>217</v>
      </c>
      <c r="E60" s="2">
        <v>218</v>
      </c>
      <c r="F60" s="2">
        <v>221</v>
      </c>
      <c r="G60" s="3">
        <v>221</v>
      </c>
      <c r="H60" s="2">
        <v>221</v>
      </c>
      <c r="I60" s="3">
        <v>221</v>
      </c>
    </row>
    <row r="61" spans="1:9" ht="37.5" x14ac:dyDescent="0.2">
      <c r="A61" s="35" t="s">
        <v>74</v>
      </c>
      <c r="B61" s="19"/>
      <c r="C61" s="68">
        <f>381.849/C10*100</f>
        <v>7.9388896211818478</v>
      </c>
      <c r="D61" s="68">
        <f>403.37/D10*100</f>
        <v>9.6840679951840141</v>
      </c>
      <c r="E61" s="68">
        <f>403.37*106.7%/E10*100</f>
        <v>11.81815108929052</v>
      </c>
      <c r="F61" s="68">
        <f>430.4*105.1%/F10*100</f>
        <v>11.847765191566419</v>
      </c>
      <c r="G61" s="68">
        <v>11.8</v>
      </c>
      <c r="H61" s="68">
        <f>452.3*104.7%/H10*100</f>
        <v>11.494167698628102</v>
      </c>
      <c r="I61" s="68">
        <f>473.6*104.4%/I10*100</f>
        <v>11.129545365019162</v>
      </c>
    </row>
    <row r="62" spans="1:9" ht="18.75" x14ac:dyDescent="0.2">
      <c r="A62" s="35" t="s">
        <v>57</v>
      </c>
      <c r="B62" s="19" t="s">
        <v>28</v>
      </c>
      <c r="C62" s="2">
        <v>1371</v>
      </c>
      <c r="D62" s="2">
        <v>1131</v>
      </c>
      <c r="E62" s="2">
        <v>1132</v>
      </c>
      <c r="F62" s="2">
        <v>1132</v>
      </c>
      <c r="G62" s="3">
        <v>1132</v>
      </c>
      <c r="H62" s="2">
        <v>1132</v>
      </c>
      <c r="I62" s="3">
        <v>1132</v>
      </c>
    </row>
    <row r="63" spans="1:9" ht="39" x14ac:dyDescent="0.2">
      <c r="A63" s="23" t="s">
        <v>4</v>
      </c>
      <c r="B63" s="22" t="s">
        <v>10</v>
      </c>
      <c r="C63" s="4">
        <v>1694.5150000000001</v>
      </c>
      <c r="D63" s="4">
        <v>1704.5350000000001</v>
      </c>
      <c r="E63" s="4">
        <f>D63*104.3%</f>
        <v>1777.830005</v>
      </c>
      <c r="F63" s="4">
        <f>E63*105.1%</f>
        <v>1868.499335255</v>
      </c>
      <c r="G63" s="4">
        <v>1868.5</v>
      </c>
      <c r="H63" s="4">
        <f>F63*105.3%</f>
        <v>1967.5298000235148</v>
      </c>
      <c r="I63" s="5">
        <f>H63*104.8%</f>
        <v>2061.9712304246436</v>
      </c>
    </row>
    <row r="64" spans="1:9" ht="18.75" x14ac:dyDescent="0.2">
      <c r="A64" s="71" t="s">
        <v>76</v>
      </c>
      <c r="B64" s="72"/>
      <c r="C64" s="72"/>
      <c r="D64" s="72"/>
      <c r="E64" s="72"/>
      <c r="F64" s="72"/>
      <c r="G64" s="72"/>
      <c r="H64" s="72"/>
      <c r="I64" s="73"/>
    </row>
    <row r="65" spans="1:9" ht="19.5" x14ac:dyDescent="0.2">
      <c r="A65" s="38" t="s">
        <v>77</v>
      </c>
      <c r="B65" s="16" t="s">
        <v>30</v>
      </c>
      <c r="C65" s="17">
        <v>40.383000000000003</v>
      </c>
      <c r="D65" s="17">
        <v>40.19</v>
      </c>
      <c r="E65" s="39">
        <f>D65*100.1%</f>
        <v>40.230189999999993</v>
      </c>
      <c r="F65" s="40">
        <f>E65*100.1%</f>
        <v>40.270420189999989</v>
      </c>
      <c r="G65" s="39">
        <v>40.270000000000003</v>
      </c>
      <c r="H65" s="40">
        <f>F65*100.1%</f>
        <v>40.310690610189987</v>
      </c>
      <c r="I65" s="39">
        <f>H65*100.1%</f>
        <v>40.351001300800171</v>
      </c>
    </row>
    <row r="66" spans="1:9" ht="39" x14ac:dyDescent="0.2">
      <c r="A66" s="38" t="s">
        <v>68</v>
      </c>
      <c r="B66" s="16" t="s">
        <v>30</v>
      </c>
      <c r="C66" s="17">
        <v>14.29</v>
      </c>
      <c r="D66" s="17">
        <v>14.021000000000001</v>
      </c>
      <c r="E66" s="17">
        <v>13.33</v>
      </c>
      <c r="F66" s="17">
        <v>13.33</v>
      </c>
      <c r="G66" s="17">
        <v>13.33</v>
      </c>
      <c r="H66" s="17">
        <v>13.33</v>
      </c>
      <c r="I66" s="17">
        <v>13.33</v>
      </c>
    </row>
    <row r="67" spans="1:9" ht="19.5" x14ac:dyDescent="0.2">
      <c r="A67" s="41" t="s">
        <v>31</v>
      </c>
      <c r="B67" s="19"/>
      <c r="C67" s="2"/>
      <c r="D67" s="2"/>
      <c r="E67" s="2"/>
      <c r="F67" s="2"/>
      <c r="G67" s="2"/>
      <c r="H67" s="2"/>
      <c r="I67" s="2"/>
    </row>
    <row r="68" spans="1:9" ht="18.75" x14ac:dyDescent="0.3">
      <c r="A68" s="42" t="s">
        <v>34</v>
      </c>
      <c r="B68" s="19" t="s">
        <v>30</v>
      </c>
      <c r="C68" s="2"/>
      <c r="D68" s="2"/>
      <c r="E68" s="2"/>
      <c r="F68" s="2"/>
      <c r="G68" s="2"/>
      <c r="H68" s="2"/>
      <c r="I68" s="2"/>
    </row>
    <row r="69" spans="1:9" ht="18.75" x14ac:dyDescent="0.2">
      <c r="A69" s="18" t="s">
        <v>48</v>
      </c>
      <c r="B69" s="19" t="s">
        <v>30</v>
      </c>
      <c r="C69" s="2">
        <v>0.05</v>
      </c>
      <c r="D69" s="2">
        <v>0.05</v>
      </c>
      <c r="E69" s="2">
        <v>0.02</v>
      </c>
      <c r="F69" s="2">
        <v>0.02</v>
      </c>
      <c r="G69" s="2">
        <v>0.02</v>
      </c>
      <c r="H69" s="2">
        <v>0.02</v>
      </c>
      <c r="I69" s="2">
        <v>0.02</v>
      </c>
    </row>
    <row r="70" spans="1:9" ht="18.75" x14ac:dyDescent="0.3">
      <c r="A70" s="43" t="s">
        <v>36</v>
      </c>
      <c r="B70" s="19" t="s">
        <v>30</v>
      </c>
      <c r="C70" s="2">
        <v>0.7</v>
      </c>
      <c r="D70" s="2">
        <v>0.67400000000000004</v>
      </c>
      <c r="E70" s="2">
        <v>0.5</v>
      </c>
      <c r="F70" s="2">
        <v>0.5</v>
      </c>
      <c r="G70" s="2">
        <v>0.5</v>
      </c>
      <c r="H70" s="2">
        <v>0.5</v>
      </c>
      <c r="I70" s="2">
        <v>0.5</v>
      </c>
    </row>
    <row r="71" spans="1:9" ht="18.75" x14ac:dyDescent="0.3">
      <c r="A71" s="43" t="s">
        <v>37</v>
      </c>
      <c r="B71" s="19" t="s">
        <v>30</v>
      </c>
      <c r="C71" s="2">
        <v>1.9</v>
      </c>
      <c r="D71" s="2">
        <v>1.706</v>
      </c>
      <c r="E71" s="2">
        <v>2</v>
      </c>
      <c r="F71" s="2">
        <v>2</v>
      </c>
      <c r="G71" s="2">
        <v>2</v>
      </c>
      <c r="H71" s="2">
        <v>2</v>
      </c>
      <c r="I71" s="2">
        <v>2</v>
      </c>
    </row>
    <row r="72" spans="1:9" ht="18.75" x14ac:dyDescent="0.3">
      <c r="A72" s="43" t="s">
        <v>38</v>
      </c>
      <c r="B72" s="19" t="s">
        <v>30</v>
      </c>
      <c r="C72" s="2">
        <v>0.8</v>
      </c>
      <c r="D72" s="2">
        <v>0.8</v>
      </c>
      <c r="E72" s="2">
        <v>0.2</v>
      </c>
      <c r="F72" s="2">
        <v>0.2</v>
      </c>
      <c r="G72" s="2">
        <v>0.2</v>
      </c>
      <c r="H72" s="2">
        <v>0.2</v>
      </c>
      <c r="I72" s="2">
        <v>0.2</v>
      </c>
    </row>
    <row r="73" spans="1:9" ht="18.75" x14ac:dyDescent="0.3">
      <c r="A73" s="43" t="s">
        <v>20</v>
      </c>
      <c r="B73" s="19" t="s">
        <v>30</v>
      </c>
      <c r="C73" s="2">
        <v>0.3</v>
      </c>
      <c r="D73" s="2">
        <v>0.3</v>
      </c>
      <c r="E73" s="2">
        <v>0.5</v>
      </c>
      <c r="F73" s="2">
        <v>0.5</v>
      </c>
      <c r="G73" s="2">
        <v>0.5</v>
      </c>
      <c r="H73" s="2">
        <v>0.5</v>
      </c>
      <c r="I73" s="2">
        <v>0.5</v>
      </c>
    </row>
    <row r="74" spans="1:9" ht="56.25" x14ac:dyDescent="0.2">
      <c r="A74" s="18" t="s">
        <v>0</v>
      </c>
      <c r="B74" s="19" t="s">
        <v>30</v>
      </c>
      <c r="C74" s="2">
        <v>2.9</v>
      </c>
      <c r="D74" s="2">
        <v>2.88</v>
      </c>
      <c r="E74" s="2">
        <v>3.1</v>
      </c>
      <c r="F74" s="2">
        <v>3.1</v>
      </c>
      <c r="G74" s="2">
        <v>3.1</v>
      </c>
      <c r="H74" s="2">
        <v>3.1</v>
      </c>
      <c r="I74" s="2">
        <v>3.1</v>
      </c>
    </row>
    <row r="75" spans="1:9" ht="18.75" x14ac:dyDescent="0.3">
      <c r="A75" s="43" t="s">
        <v>39</v>
      </c>
      <c r="B75" s="19" t="s">
        <v>30</v>
      </c>
      <c r="C75" s="2">
        <v>2.8</v>
      </c>
      <c r="D75" s="2">
        <v>2.7810000000000001</v>
      </c>
      <c r="E75" s="2">
        <v>2.5</v>
      </c>
      <c r="F75" s="2">
        <v>2.5</v>
      </c>
      <c r="G75" s="2">
        <v>2.5</v>
      </c>
      <c r="H75" s="2">
        <v>2.5</v>
      </c>
      <c r="I75" s="2">
        <v>2.5</v>
      </c>
    </row>
    <row r="76" spans="1:9" ht="37.5" x14ac:dyDescent="0.2">
      <c r="A76" s="18" t="s">
        <v>35</v>
      </c>
      <c r="B76" s="19" t="s">
        <v>30</v>
      </c>
      <c r="C76" s="2">
        <v>1</v>
      </c>
      <c r="D76" s="2">
        <v>1</v>
      </c>
      <c r="E76" s="2">
        <v>0.7</v>
      </c>
      <c r="F76" s="2">
        <v>0.7</v>
      </c>
      <c r="G76" s="2">
        <v>0.7</v>
      </c>
      <c r="H76" s="2">
        <v>0.7</v>
      </c>
      <c r="I76" s="2">
        <v>0.7</v>
      </c>
    </row>
    <row r="77" spans="1:9" ht="18.75" x14ac:dyDescent="0.3">
      <c r="A77" s="43" t="s">
        <v>40</v>
      </c>
      <c r="B77" s="19" t="s">
        <v>30</v>
      </c>
      <c r="C77" s="2">
        <v>1.8</v>
      </c>
      <c r="D77" s="2">
        <v>1.804</v>
      </c>
      <c r="E77" s="2">
        <v>1.63</v>
      </c>
      <c r="F77" s="2">
        <v>1.63</v>
      </c>
      <c r="G77" s="2">
        <v>1.63</v>
      </c>
      <c r="H77" s="2">
        <v>1.63</v>
      </c>
      <c r="I77" s="2">
        <v>1.63</v>
      </c>
    </row>
    <row r="78" spans="1:9" ht="18.75" x14ac:dyDescent="0.3">
      <c r="A78" s="43" t="s">
        <v>41</v>
      </c>
      <c r="B78" s="19" t="s">
        <v>30</v>
      </c>
      <c r="C78" s="2">
        <v>1</v>
      </c>
      <c r="D78" s="2">
        <v>1.0069999999999999</v>
      </c>
      <c r="E78" s="2">
        <v>0.95</v>
      </c>
      <c r="F78" s="2">
        <v>0.95</v>
      </c>
      <c r="G78" s="2">
        <v>0.95</v>
      </c>
      <c r="H78" s="2">
        <v>0.95</v>
      </c>
      <c r="I78" s="2">
        <v>0.95</v>
      </c>
    </row>
    <row r="79" spans="1:9" ht="37.5" x14ac:dyDescent="0.3">
      <c r="A79" s="42" t="s">
        <v>42</v>
      </c>
      <c r="B79" s="19" t="s">
        <v>30</v>
      </c>
      <c r="C79" s="2">
        <v>0.5</v>
      </c>
      <c r="D79" s="2">
        <v>0.5</v>
      </c>
      <c r="E79" s="2">
        <v>0.3</v>
      </c>
      <c r="F79" s="2">
        <v>0.3</v>
      </c>
      <c r="G79" s="2">
        <v>0.3</v>
      </c>
      <c r="H79" s="2">
        <v>0.3</v>
      </c>
      <c r="I79" s="2">
        <v>0.3</v>
      </c>
    </row>
    <row r="80" spans="1:9" ht="18.75" x14ac:dyDescent="0.3">
      <c r="A80" s="43" t="s">
        <v>44</v>
      </c>
      <c r="B80" s="19" t="s">
        <v>30</v>
      </c>
      <c r="C80" s="2">
        <v>0.54</v>
      </c>
      <c r="D80" s="2">
        <v>0.51800000000000002</v>
      </c>
      <c r="E80" s="2">
        <v>0.93</v>
      </c>
      <c r="F80" s="2">
        <v>0.93</v>
      </c>
      <c r="G80" s="2">
        <v>0.93</v>
      </c>
      <c r="H80" s="2">
        <v>0.93</v>
      </c>
      <c r="I80" s="2">
        <v>0.93</v>
      </c>
    </row>
    <row r="81" spans="1:9" ht="54.75" customHeight="1" x14ac:dyDescent="0.3">
      <c r="A81" s="44" t="s">
        <v>50</v>
      </c>
      <c r="B81" s="19" t="s">
        <v>30</v>
      </c>
      <c r="C81" s="2">
        <v>1.8049999999999999</v>
      </c>
      <c r="D81" s="2">
        <v>1.782</v>
      </c>
      <c r="E81" s="2">
        <v>1.82</v>
      </c>
      <c r="F81" s="2">
        <v>1.82</v>
      </c>
      <c r="G81" s="2">
        <v>1.82</v>
      </c>
      <c r="H81" s="2">
        <v>1.82</v>
      </c>
      <c r="I81" s="2">
        <v>1.82</v>
      </c>
    </row>
    <row r="82" spans="1:9" ht="18.75" x14ac:dyDescent="0.3">
      <c r="A82" s="45" t="s">
        <v>43</v>
      </c>
      <c r="B82" s="19"/>
      <c r="C82" s="2"/>
      <c r="D82" s="2"/>
      <c r="E82" s="2"/>
      <c r="F82" s="2"/>
      <c r="G82" s="2"/>
      <c r="H82" s="2"/>
      <c r="I82" s="2"/>
    </row>
    <row r="83" spans="1:9" ht="18.75" x14ac:dyDescent="0.3">
      <c r="A83" s="46" t="s">
        <v>40</v>
      </c>
      <c r="B83" s="19" t="s">
        <v>30</v>
      </c>
      <c r="C83" s="2">
        <v>1.3520000000000001</v>
      </c>
      <c r="D83" s="2">
        <v>1.3480000000000001</v>
      </c>
      <c r="E83" s="2">
        <v>1.353</v>
      </c>
      <c r="F83" s="2">
        <v>1.353</v>
      </c>
      <c r="G83" s="2">
        <v>1.353</v>
      </c>
      <c r="H83" s="2">
        <v>1.353</v>
      </c>
      <c r="I83" s="2">
        <v>1.353</v>
      </c>
    </row>
    <row r="84" spans="1:9" ht="18.75" x14ac:dyDescent="0.3">
      <c r="A84" s="46" t="s">
        <v>45</v>
      </c>
      <c r="B84" s="19" t="s">
        <v>30</v>
      </c>
      <c r="C84" s="2">
        <v>0.214</v>
      </c>
      <c r="D84" s="2">
        <v>0.188</v>
      </c>
      <c r="E84" s="2">
        <v>0.21199999999999999</v>
      </c>
      <c r="F84" s="2">
        <v>0.21199999999999999</v>
      </c>
      <c r="G84" s="2">
        <v>0.21199999999999999</v>
      </c>
      <c r="H84" s="2">
        <v>0.21199999999999999</v>
      </c>
      <c r="I84" s="2">
        <v>0.21199999999999999</v>
      </c>
    </row>
    <row r="85" spans="1:9" ht="18.75" x14ac:dyDescent="0.3">
      <c r="A85" s="46" t="s">
        <v>46</v>
      </c>
      <c r="B85" s="19" t="s">
        <v>30</v>
      </c>
      <c r="C85" s="2"/>
      <c r="D85" s="2"/>
      <c r="E85" s="2"/>
      <c r="F85" s="2"/>
      <c r="G85" s="2"/>
      <c r="H85" s="2"/>
      <c r="I85" s="2"/>
    </row>
    <row r="86" spans="1:9" ht="18.75" x14ac:dyDescent="0.3">
      <c r="A86" s="46" t="s">
        <v>47</v>
      </c>
      <c r="B86" s="19" t="s">
        <v>29</v>
      </c>
      <c r="C86" s="2">
        <v>0.224</v>
      </c>
      <c r="D86" s="2">
        <v>0.246</v>
      </c>
      <c r="E86" s="2">
        <v>0.255</v>
      </c>
      <c r="F86" s="2">
        <v>0.255</v>
      </c>
      <c r="G86" s="2">
        <v>0.255</v>
      </c>
      <c r="H86" s="2">
        <v>0.255</v>
      </c>
      <c r="I86" s="2">
        <v>0.255</v>
      </c>
    </row>
    <row r="87" spans="1:9" ht="56.25" x14ac:dyDescent="0.3">
      <c r="A87" s="44" t="s">
        <v>67</v>
      </c>
      <c r="B87" s="19" t="s">
        <v>30</v>
      </c>
      <c r="C87" s="2">
        <v>1.286</v>
      </c>
      <c r="D87" s="2">
        <f t="shared" ref="D87:I87" si="1">SUM(D89:D97)</f>
        <v>1.4770000000000001</v>
      </c>
      <c r="E87" s="2">
        <f t="shared" si="1"/>
        <v>1.534</v>
      </c>
      <c r="F87" s="2">
        <f t="shared" si="1"/>
        <v>1.534</v>
      </c>
      <c r="G87" s="2">
        <f t="shared" si="1"/>
        <v>1.534</v>
      </c>
      <c r="H87" s="2">
        <f t="shared" si="1"/>
        <v>1.534</v>
      </c>
      <c r="I87" s="2">
        <f t="shared" si="1"/>
        <v>1.534</v>
      </c>
    </row>
    <row r="88" spans="1:9" ht="19.5" x14ac:dyDescent="0.2">
      <c r="A88" s="41" t="s">
        <v>31</v>
      </c>
      <c r="B88" s="19"/>
      <c r="C88" s="2"/>
      <c r="D88" s="2"/>
      <c r="E88" s="2"/>
      <c r="F88" s="2"/>
      <c r="G88" s="2"/>
      <c r="H88" s="2"/>
      <c r="I88" s="2"/>
    </row>
    <row r="89" spans="1:9" ht="18.75" x14ac:dyDescent="0.3">
      <c r="A89" s="47" t="s">
        <v>34</v>
      </c>
      <c r="B89" s="19" t="s">
        <v>30</v>
      </c>
      <c r="C89" s="2">
        <v>0</v>
      </c>
      <c r="D89" s="2">
        <v>2E-3</v>
      </c>
      <c r="E89" s="2">
        <v>2E-3</v>
      </c>
      <c r="F89" s="2">
        <v>2E-3</v>
      </c>
      <c r="G89" s="2">
        <v>2E-3</v>
      </c>
      <c r="H89" s="2">
        <v>2E-3</v>
      </c>
      <c r="I89" s="2">
        <v>2E-3</v>
      </c>
    </row>
    <row r="90" spans="1:9" ht="18.75" x14ac:dyDescent="0.2">
      <c r="A90" s="48" t="s">
        <v>48</v>
      </c>
      <c r="B90" s="19" t="s">
        <v>29</v>
      </c>
      <c r="C90" s="2">
        <v>0</v>
      </c>
      <c r="D90" s="2">
        <v>0</v>
      </c>
      <c r="E90" s="2">
        <v>0</v>
      </c>
      <c r="F90" s="2">
        <v>0</v>
      </c>
      <c r="G90" s="2">
        <v>0</v>
      </c>
      <c r="H90" s="2">
        <v>0</v>
      </c>
      <c r="I90" s="2">
        <v>0</v>
      </c>
    </row>
    <row r="91" spans="1:9" ht="18.75" x14ac:dyDescent="0.3">
      <c r="A91" s="49" t="s">
        <v>36</v>
      </c>
      <c r="B91" s="19" t="s">
        <v>30</v>
      </c>
      <c r="C91" s="2">
        <v>0</v>
      </c>
      <c r="D91" s="2">
        <v>0</v>
      </c>
      <c r="E91" s="2">
        <v>0</v>
      </c>
      <c r="F91" s="2">
        <v>0</v>
      </c>
      <c r="G91" s="2">
        <v>0</v>
      </c>
      <c r="H91" s="2">
        <v>0</v>
      </c>
      <c r="I91" s="2">
        <v>0</v>
      </c>
    </row>
    <row r="92" spans="1:9" ht="18.75" x14ac:dyDescent="0.3">
      <c r="A92" s="49" t="s">
        <v>37</v>
      </c>
      <c r="B92" s="19" t="s">
        <v>30</v>
      </c>
      <c r="C92" s="2">
        <v>0.152</v>
      </c>
      <c r="D92" s="2">
        <v>0.152</v>
      </c>
      <c r="E92" s="2">
        <v>0.152</v>
      </c>
      <c r="F92" s="2">
        <v>0.152</v>
      </c>
      <c r="G92" s="2">
        <v>0.152</v>
      </c>
      <c r="H92" s="2">
        <v>0.152</v>
      </c>
      <c r="I92" s="2">
        <v>0.152</v>
      </c>
    </row>
    <row r="93" spans="1:9" ht="24" customHeight="1" x14ac:dyDescent="0.2">
      <c r="A93" s="21" t="s">
        <v>38</v>
      </c>
      <c r="B93" s="19" t="s">
        <v>30</v>
      </c>
      <c r="C93" s="2">
        <v>0.19500000000000001</v>
      </c>
      <c r="D93" s="2">
        <v>0.23</v>
      </c>
      <c r="E93" s="2">
        <v>0.26</v>
      </c>
      <c r="F93" s="2">
        <v>0.26</v>
      </c>
      <c r="G93" s="2">
        <v>0.26</v>
      </c>
      <c r="H93" s="2">
        <v>0.26</v>
      </c>
      <c r="I93" s="2">
        <v>0.26</v>
      </c>
    </row>
    <row r="94" spans="1:9" ht="18.75" x14ac:dyDescent="0.3">
      <c r="A94" s="49" t="s">
        <v>20</v>
      </c>
      <c r="B94" s="19" t="s">
        <v>29</v>
      </c>
      <c r="C94" s="2">
        <v>4.4999999999999998E-2</v>
      </c>
      <c r="D94" s="2">
        <v>6.6000000000000003E-2</v>
      </c>
      <c r="E94" s="2">
        <v>7.0000000000000007E-2</v>
      </c>
      <c r="F94" s="2">
        <v>7.0000000000000007E-2</v>
      </c>
      <c r="G94" s="2">
        <v>7.0000000000000007E-2</v>
      </c>
      <c r="H94" s="2">
        <v>7.0000000000000007E-2</v>
      </c>
      <c r="I94" s="2">
        <v>7.0000000000000007E-2</v>
      </c>
    </row>
    <row r="95" spans="1:9" ht="18.75" x14ac:dyDescent="0.2">
      <c r="A95" s="48" t="s">
        <v>24</v>
      </c>
      <c r="B95" s="19" t="s">
        <v>29</v>
      </c>
      <c r="C95" s="2">
        <v>0.371</v>
      </c>
      <c r="D95" s="2">
        <v>0.48699999999999999</v>
      </c>
      <c r="E95" s="2">
        <v>0.49</v>
      </c>
      <c r="F95" s="2">
        <v>0.49</v>
      </c>
      <c r="G95" s="2">
        <v>0.49</v>
      </c>
      <c r="H95" s="2">
        <v>0.49</v>
      </c>
      <c r="I95" s="2">
        <v>0.49</v>
      </c>
    </row>
    <row r="96" spans="1:9" ht="18.75" x14ac:dyDescent="0.3">
      <c r="A96" s="49" t="s">
        <v>39</v>
      </c>
      <c r="B96" s="19" t="s">
        <v>29</v>
      </c>
      <c r="C96" s="2">
        <v>0.27400000000000002</v>
      </c>
      <c r="D96" s="2">
        <v>0.28999999999999998</v>
      </c>
      <c r="E96" s="2">
        <v>0.3</v>
      </c>
      <c r="F96" s="2">
        <v>0.3</v>
      </c>
      <c r="G96" s="2">
        <v>0.3</v>
      </c>
      <c r="H96" s="2">
        <v>0.3</v>
      </c>
      <c r="I96" s="2">
        <v>0.3</v>
      </c>
    </row>
    <row r="97" spans="1:9" ht="18.75" x14ac:dyDescent="0.3">
      <c r="A97" s="49" t="s">
        <v>44</v>
      </c>
      <c r="B97" s="19" t="s">
        <v>29</v>
      </c>
      <c r="C97" s="2">
        <v>0.249</v>
      </c>
      <c r="D97" s="2">
        <v>0.25</v>
      </c>
      <c r="E97" s="2">
        <v>0.26</v>
      </c>
      <c r="F97" s="2">
        <v>0.26</v>
      </c>
      <c r="G97" s="2">
        <v>0.26</v>
      </c>
      <c r="H97" s="2">
        <v>0.26</v>
      </c>
      <c r="I97" s="2">
        <v>0.26</v>
      </c>
    </row>
    <row r="98" spans="1:9" ht="39" x14ac:dyDescent="0.2">
      <c r="A98" s="41" t="s">
        <v>81</v>
      </c>
      <c r="B98" s="19" t="s">
        <v>12</v>
      </c>
      <c r="C98" s="2">
        <v>1.2</v>
      </c>
      <c r="D98" s="2">
        <v>2.2000000000000002</v>
      </c>
      <c r="E98" s="2">
        <v>3.6</v>
      </c>
      <c r="F98" s="2">
        <v>3.6</v>
      </c>
      <c r="G98" s="3">
        <v>3.6</v>
      </c>
      <c r="H98" s="2">
        <v>3.4</v>
      </c>
      <c r="I98" s="3">
        <v>3</v>
      </c>
    </row>
    <row r="99" spans="1:9" ht="58.5" x14ac:dyDescent="0.2">
      <c r="A99" s="41" t="s">
        <v>71</v>
      </c>
      <c r="B99" s="19" t="s">
        <v>13</v>
      </c>
      <c r="C99" s="2">
        <v>19626.8</v>
      </c>
      <c r="D99" s="2">
        <v>21679.4</v>
      </c>
      <c r="E99" s="2">
        <f>E121/E66/12*1000</f>
        <v>20828.957239309828</v>
      </c>
      <c r="F99" s="2">
        <f>F121/F66/12*1000</f>
        <v>20695.798949737433</v>
      </c>
      <c r="G99" s="2">
        <f>G121/G66/12*1000</f>
        <v>21329.232308077022</v>
      </c>
      <c r="H99" s="2">
        <f>H121/H66/12*1000</f>
        <v>21841.122780695172</v>
      </c>
      <c r="I99" s="2">
        <f>I121/I66/12*1000</f>
        <v>22801.950487621903</v>
      </c>
    </row>
    <row r="100" spans="1:9" ht="19.5" x14ac:dyDescent="0.2">
      <c r="A100" s="41" t="s">
        <v>31</v>
      </c>
      <c r="B100" s="19"/>
      <c r="C100" s="2"/>
      <c r="D100" s="2"/>
      <c r="E100" s="2"/>
      <c r="F100" s="34"/>
      <c r="G100" s="3"/>
      <c r="H100" s="34"/>
      <c r="I100" s="3"/>
    </row>
    <row r="101" spans="1:9" ht="18.75" x14ac:dyDescent="0.3">
      <c r="A101" s="42" t="s">
        <v>34</v>
      </c>
      <c r="B101" s="19" t="s">
        <v>13</v>
      </c>
      <c r="C101" s="2"/>
      <c r="D101" s="2"/>
      <c r="E101" s="2"/>
      <c r="F101" s="2"/>
      <c r="G101" s="3"/>
      <c r="H101" s="2"/>
      <c r="I101" s="3"/>
    </row>
    <row r="102" spans="1:9" ht="18.75" x14ac:dyDescent="0.2">
      <c r="A102" s="18" t="s">
        <v>48</v>
      </c>
      <c r="B102" s="19" t="s">
        <v>13</v>
      </c>
      <c r="C102" s="2">
        <v>12377</v>
      </c>
      <c r="D102" s="2">
        <v>14525</v>
      </c>
      <c r="E102" s="2">
        <f>D102*106.7%</f>
        <v>15498.174999999999</v>
      </c>
      <c r="F102" s="2">
        <f>E102*105.1%</f>
        <v>16288.581924999999</v>
      </c>
      <c r="G102" s="3">
        <v>16288.6</v>
      </c>
      <c r="H102" s="2">
        <f>F102*104.7%</f>
        <v>17054.145275474999</v>
      </c>
      <c r="I102" s="3">
        <f>H102*104.4%</f>
        <v>17804.527667595899</v>
      </c>
    </row>
    <row r="103" spans="1:9" ht="18.75" x14ac:dyDescent="0.3">
      <c r="A103" s="43" t="s">
        <v>36</v>
      </c>
      <c r="B103" s="19" t="s">
        <v>13</v>
      </c>
      <c r="C103" s="2">
        <v>30078</v>
      </c>
      <c r="D103" s="2">
        <v>30763</v>
      </c>
      <c r="E103" s="2">
        <v>37112</v>
      </c>
      <c r="F103" s="2">
        <v>37112</v>
      </c>
      <c r="G103" s="3">
        <v>40915</v>
      </c>
      <c r="H103" s="2">
        <v>40915</v>
      </c>
      <c r="I103" s="3">
        <v>42631</v>
      </c>
    </row>
    <row r="104" spans="1:9" ht="18.75" x14ac:dyDescent="0.3">
      <c r="A104" s="43" t="s">
        <v>37</v>
      </c>
      <c r="B104" s="19" t="s">
        <v>13</v>
      </c>
      <c r="C104" s="2">
        <v>22691</v>
      </c>
      <c r="D104" s="2">
        <v>22551</v>
      </c>
      <c r="E104" s="2">
        <v>9056.6</v>
      </c>
      <c r="F104" s="2">
        <v>9810.2999999999993</v>
      </c>
      <c r="G104" s="3">
        <v>9810.2999999999993</v>
      </c>
      <c r="H104" s="2">
        <v>8650.9</v>
      </c>
      <c r="I104" s="3">
        <v>8923.6</v>
      </c>
    </row>
    <row r="105" spans="1:9" ht="18.75" x14ac:dyDescent="0.3">
      <c r="A105" s="43" t="s">
        <v>38</v>
      </c>
      <c r="B105" s="19" t="s">
        <v>13</v>
      </c>
      <c r="C105" s="2">
        <v>9565.6</v>
      </c>
      <c r="D105" s="2">
        <v>12936.5</v>
      </c>
      <c r="E105" s="2">
        <v>17062.82</v>
      </c>
      <c r="F105" s="2">
        <v>17942.75</v>
      </c>
      <c r="G105" s="3">
        <v>17942.75</v>
      </c>
      <c r="H105" s="2">
        <v>18919.7</v>
      </c>
      <c r="I105" s="3">
        <v>19832.5</v>
      </c>
    </row>
    <row r="106" spans="1:9" ht="18.75" x14ac:dyDescent="0.3">
      <c r="A106" s="43" t="s">
        <v>20</v>
      </c>
      <c r="B106" s="19" t="s">
        <v>13</v>
      </c>
      <c r="C106" s="2">
        <v>29322.400000000001</v>
      </c>
      <c r="D106" s="2">
        <v>33098.400000000001</v>
      </c>
      <c r="E106" s="2">
        <v>33333.33</v>
      </c>
      <c r="F106" s="2">
        <v>35033.300000000003</v>
      </c>
      <c r="G106" s="2">
        <v>35033.300000000003</v>
      </c>
      <c r="H106" s="3">
        <v>36679.599999999999</v>
      </c>
      <c r="I106" s="2">
        <v>38293.699999999997</v>
      </c>
    </row>
    <row r="107" spans="1:9" ht="56.25" x14ac:dyDescent="0.2">
      <c r="A107" s="48" t="s">
        <v>0</v>
      </c>
      <c r="B107" s="19" t="s">
        <v>13</v>
      </c>
      <c r="C107" s="2">
        <v>15234</v>
      </c>
      <c r="D107" s="2">
        <v>19090</v>
      </c>
      <c r="E107" s="2">
        <f>D107*106.7%</f>
        <v>20369.03</v>
      </c>
      <c r="F107" s="2">
        <f>E107*105.1%</f>
        <v>21407.850529999996</v>
      </c>
      <c r="G107" s="3">
        <v>21407.9</v>
      </c>
      <c r="H107" s="2">
        <f>F107*104.7%</f>
        <v>22414.019504909993</v>
      </c>
      <c r="I107" s="3">
        <f>H107*104.4%</f>
        <v>23400.236363126034</v>
      </c>
    </row>
    <row r="108" spans="1:9" ht="18.75" x14ac:dyDescent="0.3">
      <c r="A108" s="43" t="s">
        <v>39</v>
      </c>
      <c r="B108" s="19" t="s">
        <v>13</v>
      </c>
      <c r="C108" s="2">
        <v>15776</v>
      </c>
      <c r="D108" s="2">
        <v>17093</v>
      </c>
      <c r="E108" s="2">
        <v>15336.6</v>
      </c>
      <c r="F108" s="2">
        <v>15591</v>
      </c>
      <c r="G108" s="3">
        <v>15591</v>
      </c>
      <c r="H108" s="2">
        <v>16754</v>
      </c>
      <c r="I108" s="3">
        <v>17751.8</v>
      </c>
    </row>
    <row r="109" spans="1:9" ht="37.5" x14ac:dyDescent="0.2">
      <c r="A109" s="18" t="s">
        <v>35</v>
      </c>
      <c r="B109" s="19" t="s">
        <v>13</v>
      </c>
      <c r="C109" s="2">
        <v>21113</v>
      </c>
      <c r="D109" s="2">
        <v>40102</v>
      </c>
      <c r="E109" s="2">
        <f>D109*106.7%</f>
        <v>42788.833999999995</v>
      </c>
      <c r="F109" s="2">
        <f>E109*105.1%</f>
        <v>44971.06453399999</v>
      </c>
      <c r="G109" s="3">
        <v>44971.1</v>
      </c>
      <c r="H109" s="2">
        <f>F109*104.7%</f>
        <v>47084.704567097986</v>
      </c>
      <c r="I109" s="3">
        <f>H109*104.4%</f>
        <v>49156.431568050299</v>
      </c>
    </row>
    <row r="110" spans="1:9" ht="18.75" x14ac:dyDescent="0.3">
      <c r="A110" s="43" t="s">
        <v>40</v>
      </c>
      <c r="B110" s="19" t="s">
        <v>13</v>
      </c>
      <c r="C110" s="2">
        <v>15511</v>
      </c>
      <c r="D110" s="2">
        <v>18902</v>
      </c>
      <c r="E110" s="2">
        <f>D110*106.7%</f>
        <v>20168.433999999997</v>
      </c>
      <c r="F110" s="2">
        <f>E110*105.1%</f>
        <v>21197.024133999996</v>
      </c>
      <c r="G110" s="3">
        <v>21197</v>
      </c>
      <c r="H110" s="2">
        <f>F110*104.7%</f>
        <v>22193.284268297994</v>
      </c>
      <c r="I110" s="3">
        <f>H110*104.4%</f>
        <v>23169.788776103105</v>
      </c>
    </row>
    <row r="111" spans="1:9" ht="18.75" x14ac:dyDescent="0.3">
      <c r="A111" s="43" t="s">
        <v>41</v>
      </c>
      <c r="B111" s="19" t="s">
        <v>13</v>
      </c>
      <c r="C111" s="2">
        <v>17065</v>
      </c>
      <c r="D111" s="2">
        <v>20295</v>
      </c>
      <c r="E111" s="2">
        <f>D111*106.7%</f>
        <v>21654.764999999999</v>
      </c>
      <c r="F111" s="2">
        <f>E111*105.1%</f>
        <v>22759.158014999997</v>
      </c>
      <c r="G111" s="3">
        <v>22759.200000000001</v>
      </c>
      <c r="H111" s="2">
        <f>F111*104.7%</f>
        <v>23828.838441704997</v>
      </c>
      <c r="I111" s="3">
        <f>H111*104.4%</f>
        <v>24877.307333140016</v>
      </c>
    </row>
    <row r="112" spans="1:9" ht="37.5" x14ac:dyDescent="0.3">
      <c r="A112" s="42" t="s">
        <v>42</v>
      </c>
      <c r="B112" s="19" t="s">
        <v>13</v>
      </c>
      <c r="C112" s="2">
        <v>11035</v>
      </c>
      <c r="D112" s="2">
        <v>15121</v>
      </c>
      <c r="E112" s="2">
        <f>D112*106.7%</f>
        <v>16134.107</v>
      </c>
      <c r="F112" s="2">
        <f>E112*105.1%</f>
        <v>16956.946456999998</v>
      </c>
      <c r="G112" s="3">
        <v>16960</v>
      </c>
      <c r="H112" s="2">
        <f>F112*104.7%</f>
        <v>17753.922940478998</v>
      </c>
      <c r="I112" s="3">
        <f>H112*104.4%</f>
        <v>18535.095549860074</v>
      </c>
    </row>
    <row r="113" spans="1:9" ht="18.75" x14ac:dyDescent="0.3">
      <c r="A113" s="43" t="s">
        <v>44</v>
      </c>
      <c r="B113" s="19" t="s">
        <v>13</v>
      </c>
      <c r="C113" s="2"/>
      <c r="D113" s="2"/>
      <c r="E113" s="2"/>
      <c r="F113" s="2"/>
      <c r="G113" s="3"/>
      <c r="H113" s="2"/>
      <c r="I113" s="3"/>
    </row>
    <row r="114" spans="1:9" ht="58.9" customHeight="1" x14ac:dyDescent="0.3">
      <c r="A114" s="44" t="s">
        <v>95</v>
      </c>
      <c r="B114" s="19" t="s">
        <v>13</v>
      </c>
      <c r="C114" s="2">
        <v>16373</v>
      </c>
      <c r="D114" s="2">
        <v>20019</v>
      </c>
      <c r="E114" s="2">
        <v>22726</v>
      </c>
      <c r="F114" s="2">
        <v>23685</v>
      </c>
      <c r="G114" s="2">
        <v>23685</v>
      </c>
      <c r="H114" s="2">
        <v>25589</v>
      </c>
      <c r="I114" s="3">
        <v>26426</v>
      </c>
    </row>
    <row r="115" spans="1:9" ht="18.75" x14ac:dyDescent="0.3">
      <c r="A115" s="45" t="s">
        <v>94</v>
      </c>
      <c r="B115" s="19"/>
      <c r="C115" s="2"/>
      <c r="D115" s="2"/>
      <c r="E115" s="2"/>
      <c r="F115" s="2"/>
      <c r="G115" s="2"/>
      <c r="H115" s="2"/>
      <c r="I115" s="3"/>
    </row>
    <row r="116" spans="1:9" ht="18.75" x14ac:dyDescent="0.3">
      <c r="A116" s="46" t="s">
        <v>40</v>
      </c>
      <c r="B116" s="19" t="s">
        <v>13</v>
      </c>
      <c r="C116" s="2">
        <v>14475</v>
      </c>
      <c r="D116" s="2">
        <v>17638</v>
      </c>
      <c r="E116" s="2">
        <v>20235</v>
      </c>
      <c r="F116" s="2">
        <v>20759</v>
      </c>
      <c r="G116" s="2">
        <v>20759</v>
      </c>
      <c r="H116" s="2">
        <v>22460</v>
      </c>
      <c r="I116" s="3">
        <v>22878</v>
      </c>
    </row>
    <row r="117" spans="1:9" ht="18.75" x14ac:dyDescent="0.3">
      <c r="A117" s="46" t="s">
        <v>45</v>
      </c>
      <c r="B117" s="19" t="s">
        <v>13</v>
      </c>
      <c r="C117" s="2">
        <v>11583</v>
      </c>
      <c r="D117" s="2">
        <v>15322</v>
      </c>
      <c r="E117" s="2">
        <v>17459</v>
      </c>
      <c r="F117" s="2">
        <v>22349</v>
      </c>
      <c r="G117" s="2">
        <v>22349</v>
      </c>
      <c r="H117" s="2">
        <v>27843</v>
      </c>
      <c r="I117" s="3">
        <v>32357</v>
      </c>
    </row>
    <row r="118" spans="1:9" ht="18.75" x14ac:dyDescent="0.3">
      <c r="A118" s="46" t="s">
        <v>46</v>
      </c>
      <c r="B118" s="19" t="s">
        <v>13</v>
      </c>
      <c r="C118" s="2"/>
      <c r="D118" s="2"/>
      <c r="E118" s="2"/>
      <c r="F118" s="2"/>
      <c r="G118" s="2"/>
      <c r="H118" s="2"/>
      <c r="I118" s="3"/>
    </row>
    <row r="119" spans="1:9" ht="18.75" x14ac:dyDescent="0.3">
      <c r="A119" s="46" t="s">
        <v>47</v>
      </c>
      <c r="B119" s="19" t="s">
        <v>13</v>
      </c>
      <c r="C119" s="2">
        <v>31239</v>
      </c>
      <c r="D119" s="2">
        <v>36685</v>
      </c>
      <c r="E119" s="2">
        <v>40319</v>
      </c>
      <c r="F119" s="2">
        <v>40319</v>
      </c>
      <c r="G119" s="2">
        <v>40319</v>
      </c>
      <c r="H119" s="2">
        <v>40319</v>
      </c>
      <c r="I119" s="3">
        <v>40319</v>
      </c>
    </row>
    <row r="120" spans="1:9" ht="60" customHeight="1" x14ac:dyDescent="0.2">
      <c r="A120" s="37" t="s">
        <v>64</v>
      </c>
      <c r="B120" s="19" t="s">
        <v>13</v>
      </c>
      <c r="C120" s="2">
        <v>10942</v>
      </c>
      <c r="D120" s="2">
        <v>11271</v>
      </c>
      <c r="E120" s="2">
        <v>11834.55</v>
      </c>
      <c r="F120" s="2">
        <v>12426.3</v>
      </c>
      <c r="G120" s="3">
        <v>13556</v>
      </c>
      <c r="H120" s="2">
        <v>13556</v>
      </c>
      <c r="I120" s="3">
        <v>13556</v>
      </c>
    </row>
    <row r="121" spans="1:9" ht="42.75" customHeight="1" x14ac:dyDescent="0.2">
      <c r="A121" s="50" t="s">
        <v>69</v>
      </c>
      <c r="B121" s="19" t="s">
        <v>10</v>
      </c>
      <c r="C121" s="2">
        <v>3591.1</v>
      </c>
      <c r="D121" s="2">
        <v>3251.8</v>
      </c>
      <c r="E121" s="2">
        <v>3331.8</v>
      </c>
      <c r="F121" s="2">
        <v>3310.5</v>
      </c>
      <c r="G121" s="3">
        <v>3411.8240000000001</v>
      </c>
      <c r="H121" s="2">
        <v>3493.7060000000001</v>
      </c>
      <c r="I121" s="3">
        <v>3647.4</v>
      </c>
    </row>
    <row r="122" spans="1:9" ht="18.75" x14ac:dyDescent="0.2">
      <c r="A122" s="51" t="s">
        <v>31</v>
      </c>
      <c r="B122" s="19"/>
      <c r="C122" s="2"/>
      <c r="D122" s="2"/>
      <c r="E122" s="2"/>
      <c r="F122" s="2"/>
      <c r="G122" s="3"/>
      <c r="H122" s="2"/>
      <c r="I122" s="3"/>
    </row>
    <row r="123" spans="1:9" ht="37.5" x14ac:dyDescent="0.2">
      <c r="A123" s="51" t="s">
        <v>70</v>
      </c>
      <c r="B123" s="19" t="s">
        <v>10</v>
      </c>
      <c r="C123" s="2">
        <f t="shared" ref="C123:I123" si="2">C120*C87*12/1000</f>
        <v>168.85694400000003</v>
      </c>
      <c r="D123" s="2">
        <f t="shared" si="2"/>
        <v>199.76720399999999</v>
      </c>
      <c r="E123" s="2">
        <f t="shared" si="2"/>
        <v>217.85039640000002</v>
      </c>
      <c r="F123" s="2">
        <f t="shared" si="2"/>
        <v>228.74333039999999</v>
      </c>
      <c r="G123" s="2">
        <f t="shared" si="2"/>
        <v>249.538848</v>
      </c>
      <c r="H123" s="2">
        <f t="shared" si="2"/>
        <v>249.538848</v>
      </c>
      <c r="I123" s="2">
        <f t="shared" si="2"/>
        <v>249.538848</v>
      </c>
    </row>
    <row r="124" spans="1:9" ht="37.5" x14ac:dyDescent="0.2">
      <c r="A124" s="51" t="s">
        <v>75</v>
      </c>
      <c r="B124" s="19" t="s">
        <v>10</v>
      </c>
      <c r="C124" s="2">
        <v>0</v>
      </c>
      <c r="D124" s="2">
        <v>0</v>
      </c>
      <c r="E124" s="2">
        <v>0</v>
      </c>
      <c r="F124" s="2">
        <v>0</v>
      </c>
      <c r="G124" s="3">
        <v>0</v>
      </c>
      <c r="H124" s="2">
        <v>0</v>
      </c>
      <c r="I124" s="3">
        <v>0</v>
      </c>
    </row>
    <row r="125" spans="1:9" ht="37.5" x14ac:dyDescent="0.2">
      <c r="A125" s="51" t="s">
        <v>82</v>
      </c>
      <c r="B125" s="19" t="s">
        <v>10</v>
      </c>
      <c r="C125" s="2">
        <v>354.6</v>
      </c>
      <c r="D125" s="2">
        <v>428</v>
      </c>
      <c r="E125" s="2">
        <v>496.3</v>
      </c>
      <c r="F125" s="2">
        <v>517</v>
      </c>
      <c r="G125" s="3">
        <v>517</v>
      </c>
      <c r="H125" s="2">
        <v>558.9</v>
      </c>
      <c r="I125" s="3">
        <v>577.1</v>
      </c>
    </row>
    <row r="126" spans="1:9" ht="18.75" x14ac:dyDescent="0.2">
      <c r="A126" s="52" t="s">
        <v>32</v>
      </c>
      <c r="B126" s="19" t="s">
        <v>10</v>
      </c>
      <c r="C126" s="2">
        <v>55.018000000000001</v>
      </c>
      <c r="D126" s="2">
        <v>51.5</v>
      </c>
      <c r="E126" s="2">
        <v>51.5</v>
      </c>
      <c r="F126" s="2">
        <v>51.5</v>
      </c>
      <c r="G126" s="3">
        <v>51.5</v>
      </c>
      <c r="H126" s="2">
        <v>51.5</v>
      </c>
      <c r="I126" s="3">
        <v>51.5</v>
      </c>
    </row>
    <row r="127" spans="1:9" ht="18.75" x14ac:dyDescent="0.2">
      <c r="A127" s="52" t="s">
        <v>5</v>
      </c>
      <c r="B127" s="19" t="s">
        <v>10</v>
      </c>
      <c r="C127" s="2"/>
      <c r="D127" s="2"/>
      <c r="E127" s="2"/>
      <c r="F127" s="2"/>
      <c r="G127" s="3"/>
      <c r="H127" s="2"/>
      <c r="I127" s="3"/>
    </row>
    <row r="128" spans="1:9" ht="31.5" x14ac:dyDescent="0.2">
      <c r="A128" s="53" t="s">
        <v>84</v>
      </c>
      <c r="B128" s="22" t="s">
        <v>10</v>
      </c>
      <c r="C128" s="4">
        <f t="shared" ref="C128:I128" si="3">C121+C126+C127</f>
        <v>3646.1179999999999</v>
      </c>
      <c r="D128" s="4">
        <f t="shared" si="3"/>
        <v>3303.3</v>
      </c>
      <c r="E128" s="4">
        <f t="shared" si="3"/>
        <v>3383.3</v>
      </c>
      <c r="F128" s="4">
        <f t="shared" si="3"/>
        <v>3362</v>
      </c>
      <c r="G128" s="4">
        <f t="shared" si="3"/>
        <v>3463.3240000000001</v>
      </c>
      <c r="H128" s="4">
        <f t="shared" si="3"/>
        <v>3545.2060000000001</v>
      </c>
      <c r="I128" s="4">
        <f t="shared" si="3"/>
        <v>3698.9</v>
      </c>
    </row>
    <row r="129" spans="1:9" ht="18.75" x14ac:dyDescent="0.2">
      <c r="A129" s="71" t="s">
        <v>91</v>
      </c>
      <c r="B129" s="72"/>
      <c r="C129" s="72"/>
      <c r="D129" s="72"/>
      <c r="E129" s="72"/>
      <c r="F129" s="72"/>
      <c r="G129" s="72"/>
      <c r="H129" s="72"/>
      <c r="I129" s="73"/>
    </row>
    <row r="130" spans="1:9" ht="39" x14ac:dyDescent="0.2">
      <c r="A130" s="54" t="s">
        <v>90</v>
      </c>
      <c r="B130" s="22" t="s">
        <v>10</v>
      </c>
      <c r="C130" s="55">
        <v>255.72300000000001</v>
      </c>
      <c r="D130" s="55">
        <v>237.33600000000001</v>
      </c>
      <c r="E130" s="55">
        <v>225.398</v>
      </c>
      <c r="F130" s="55">
        <v>227.28399999999999</v>
      </c>
      <c r="G130" s="56">
        <v>231.16900000000001</v>
      </c>
      <c r="H130" s="55">
        <v>239.20699999999999</v>
      </c>
      <c r="I130" s="56">
        <v>249.411</v>
      </c>
    </row>
    <row r="131" spans="1:9" ht="18.75" x14ac:dyDescent="0.2">
      <c r="A131" s="51" t="s">
        <v>31</v>
      </c>
      <c r="B131" s="22" t="s">
        <v>10</v>
      </c>
      <c r="C131" s="17"/>
      <c r="D131" s="17"/>
      <c r="E131" s="17"/>
      <c r="F131" s="17"/>
      <c r="G131" s="57"/>
      <c r="H131" s="17"/>
      <c r="I131" s="57"/>
    </row>
    <row r="132" spans="1:9" ht="18.75" x14ac:dyDescent="0.2">
      <c r="A132" s="52" t="s">
        <v>104</v>
      </c>
      <c r="B132" s="22" t="s">
        <v>10</v>
      </c>
      <c r="C132" s="58">
        <v>213.85</v>
      </c>
      <c r="D132" s="58">
        <v>193.571</v>
      </c>
      <c r="E132" s="58">
        <v>178.67099999999999</v>
      </c>
      <c r="F132" s="58">
        <v>177.52500000000001</v>
      </c>
      <c r="G132" s="58">
        <v>183</v>
      </c>
      <c r="H132" s="58">
        <v>186.68700000000001</v>
      </c>
      <c r="I132" s="58">
        <v>194.96100000000001</v>
      </c>
    </row>
    <row r="133" spans="1:9" ht="18.75" x14ac:dyDescent="0.2">
      <c r="A133" s="52" t="s">
        <v>89</v>
      </c>
      <c r="B133" s="22"/>
      <c r="C133" s="2"/>
      <c r="D133" s="2"/>
      <c r="E133" s="2"/>
      <c r="F133" s="2"/>
      <c r="G133" s="3"/>
      <c r="H133" s="2"/>
      <c r="I133" s="3"/>
    </row>
    <row r="134" spans="1:9" ht="18.75" x14ac:dyDescent="0.2">
      <c r="A134" s="59" t="s">
        <v>85</v>
      </c>
      <c r="B134" s="22" t="s">
        <v>10</v>
      </c>
      <c r="C134" s="2">
        <v>17.547999999999998</v>
      </c>
      <c r="D134" s="2">
        <v>17.992999999999999</v>
      </c>
      <c r="E134" s="2">
        <v>20.79</v>
      </c>
      <c r="F134" s="2">
        <v>21.242999999999999</v>
      </c>
      <c r="G134" s="3">
        <v>21.594000000000001</v>
      </c>
      <c r="H134" s="2">
        <v>22.326000000000001</v>
      </c>
      <c r="I134" s="3">
        <v>22.972000000000001</v>
      </c>
    </row>
    <row r="135" spans="1:9" ht="31.5" x14ac:dyDescent="0.2">
      <c r="A135" s="60" t="s">
        <v>96</v>
      </c>
      <c r="B135" s="22" t="s">
        <v>10</v>
      </c>
      <c r="C135" s="2">
        <v>3148.0520000000001</v>
      </c>
      <c r="D135" s="2">
        <v>3702</v>
      </c>
      <c r="E135" s="2">
        <v>4016</v>
      </c>
      <c r="F135" s="2">
        <v>4355</v>
      </c>
      <c r="G135" s="3">
        <v>4355</v>
      </c>
      <c r="H135" s="2">
        <v>4695</v>
      </c>
      <c r="I135" s="3">
        <v>5036</v>
      </c>
    </row>
    <row r="136" spans="1:9" ht="18.75" x14ac:dyDescent="0.2">
      <c r="A136" s="60" t="s">
        <v>93</v>
      </c>
      <c r="B136" s="22" t="s">
        <v>10</v>
      </c>
      <c r="C136" s="2">
        <v>21.709</v>
      </c>
      <c r="D136" s="2">
        <v>23.515000000000001</v>
      </c>
      <c r="E136" s="2">
        <v>23.741</v>
      </c>
      <c r="F136" s="2">
        <v>24.873000000000001</v>
      </c>
      <c r="G136" s="3">
        <v>24.873000000000001</v>
      </c>
      <c r="H136" s="2">
        <v>26.003</v>
      </c>
      <c r="I136" s="3">
        <v>27.202000000000002</v>
      </c>
    </row>
    <row r="137" spans="1:9" ht="18.75" x14ac:dyDescent="0.2">
      <c r="A137" s="59" t="s">
        <v>86</v>
      </c>
      <c r="B137" s="22" t="s">
        <v>10</v>
      </c>
      <c r="C137" s="2">
        <v>3.234</v>
      </c>
      <c r="D137" s="2">
        <v>4.3739999999999997</v>
      </c>
      <c r="E137" s="2">
        <v>4.1449999999999996</v>
      </c>
      <c r="F137" s="2">
        <v>4.2519999999999998</v>
      </c>
      <c r="G137" s="3">
        <v>4.702</v>
      </c>
      <c r="H137" s="2">
        <v>4.9530000000000003</v>
      </c>
      <c r="I137" s="3">
        <v>5.2069999999999999</v>
      </c>
    </row>
    <row r="138" spans="1:9" ht="36.6" customHeight="1" x14ac:dyDescent="0.2">
      <c r="A138" s="60" t="s">
        <v>97</v>
      </c>
      <c r="B138" s="22" t="s">
        <v>10</v>
      </c>
      <c r="C138" s="2">
        <v>3457</v>
      </c>
      <c r="D138" s="2">
        <v>3458</v>
      </c>
      <c r="E138" s="2">
        <v>3473</v>
      </c>
      <c r="F138" s="2">
        <v>3487</v>
      </c>
      <c r="G138" s="3">
        <v>3487</v>
      </c>
      <c r="H138" s="2">
        <v>3501</v>
      </c>
      <c r="I138" s="3">
        <v>3520</v>
      </c>
    </row>
    <row r="139" spans="1:9" ht="18.75" x14ac:dyDescent="0.2">
      <c r="A139" s="52" t="s">
        <v>92</v>
      </c>
      <c r="B139" s="22"/>
      <c r="C139" s="2"/>
      <c r="D139" s="2"/>
      <c r="E139" s="2"/>
      <c r="F139" s="2"/>
      <c r="G139" s="3"/>
      <c r="H139" s="2"/>
      <c r="I139" s="3"/>
    </row>
    <row r="140" spans="1:9" ht="18.75" x14ac:dyDescent="0.2">
      <c r="A140" s="61" t="s">
        <v>87</v>
      </c>
      <c r="B140" s="22" t="s">
        <v>10</v>
      </c>
      <c r="C140" s="4">
        <v>14.192</v>
      </c>
      <c r="D140" s="4">
        <v>14.007</v>
      </c>
      <c r="E140" s="4">
        <v>14</v>
      </c>
      <c r="F140" s="4">
        <v>14</v>
      </c>
      <c r="G140" s="5">
        <v>14</v>
      </c>
      <c r="H140" s="4">
        <v>14</v>
      </c>
      <c r="I140" s="5">
        <v>14</v>
      </c>
    </row>
    <row r="141" spans="1:9" s="66" customFormat="1" ht="33.75" customHeight="1" x14ac:dyDescent="0.2">
      <c r="A141" s="62" t="s">
        <v>88</v>
      </c>
      <c r="B141" s="63" t="s">
        <v>10</v>
      </c>
      <c r="C141" s="64">
        <v>1.2E-2</v>
      </c>
      <c r="D141" s="64">
        <v>0.03</v>
      </c>
      <c r="E141" s="64">
        <v>2.5000000000000001E-2</v>
      </c>
      <c r="F141" s="64">
        <v>0.03</v>
      </c>
      <c r="G141" s="65">
        <v>0.03</v>
      </c>
      <c r="H141" s="64">
        <v>0.03</v>
      </c>
      <c r="I141" s="65">
        <v>0.03</v>
      </c>
    </row>
    <row r="142" spans="1:9" ht="18.75" x14ac:dyDescent="0.2">
      <c r="A142" s="74" t="s">
        <v>53</v>
      </c>
      <c r="B142" s="74"/>
      <c r="C142" s="74"/>
      <c r="D142" s="74"/>
      <c r="E142" s="74"/>
      <c r="F142" s="74"/>
      <c r="G142" s="74"/>
    </row>
    <row r="143" spans="1:9" ht="60" customHeight="1" x14ac:dyDescent="0.2">
      <c r="A143" s="74" t="s">
        <v>33</v>
      </c>
      <c r="B143" s="74"/>
      <c r="C143" s="74"/>
      <c r="D143" s="74"/>
      <c r="E143" s="74"/>
      <c r="F143" s="74"/>
      <c r="G143" s="74"/>
      <c r="H143" s="74"/>
      <c r="I143" s="74"/>
    </row>
    <row r="144" spans="1:9" ht="47.25" customHeight="1" x14ac:dyDescent="0.2">
      <c r="A144" s="75" t="s">
        <v>51</v>
      </c>
      <c r="B144" s="75"/>
      <c r="C144" s="75"/>
      <c r="D144" s="75"/>
      <c r="E144" s="75"/>
      <c r="F144" s="75"/>
      <c r="G144" s="75"/>
      <c r="H144" s="75"/>
      <c r="I144" s="75"/>
    </row>
  </sheetData>
  <mergeCells count="20">
    <mergeCell ref="H1:I1"/>
    <mergeCell ref="H2:I2"/>
    <mergeCell ref="A1:F1"/>
    <mergeCell ref="D6:D8"/>
    <mergeCell ref="C6:C8"/>
    <mergeCell ref="E6:E8"/>
    <mergeCell ref="A4:I4"/>
    <mergeCell ref="F7:G7"/>
    <mergeCell ref="H7:H8"/>
    <mergeCell ref="I7:I8"/>
    <mergeCell ref="F6:I6"/>
    <mergeCell ref="A6:A8"/>
    <mergeCell ref="B6:B8"/>
    <mergeCell ref="A9:I9"/>
    <mergeCell ref="A129:I129"/>
    <mergeCell ref="A143:I143"/>
    <mergeCell ref="A144:I144"/>
    <mergeCell ref="A142:G142"/>
    <mergeCell ref="A23:I23"/>
    <mergeCell ref="A64:I64"/>
  </mergeCells>
  <phoneticPr fontId="13" type="noConversion"/>
  <printOptions horizontalCentered="1"/>
  <pageMargins left="0.59055118110236227" right="0.39370078740157483" top="0.39370078740157483" bottom="0.39370078740157483" header="0.51181102362204722" footer="0.51181102362204722"/>
  <pageSetup paperSize="9" scale="75" fitToHeight="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Прогноз 2014 </vt:lpstr>
      <vt:lpstr>'Прогноз 2014 '!Заголовки_для_печати</vt:lpstr>
      <vt:lpstr>'Прогноз 2014 '!Область_печати</vt:lpstr>
    </vt:vector>
  </TitlesOfParts>
  <Company>AoIR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Костюнина Нина Александровна</cp:lastModifiedBy>
  <cp:lastPrinted>2014-07-17T06:37:20Z</cp:lastPrinted>
  <dcterms:created xsi:type="dcterms:W3CDTF">2006-03-06T08:26:24Z</dcterms:created>
  <dcterms:modified xsi:type="dcterms:W3CDTF">2016-04-08T08:39:36Z</dcterms:modified>
</cp:coreProperties>
</file>