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105" windowWidth="15195" windowHeight="7935" tabRatio="778"/>
  </bookViews>
  <sheets>
    <sheet name="Прогноз 2014 " sheetId="1" r:id="rId1"/>
  </sheets>
  <definedNames>
    <definedName name="_xlnm.Print_Titles" localSheetId="0">'Прогноз 2014 '!$6:$8</definedName>
    <definedName name="_xlnm.Print_Area" localSheetId="0">'Прогноз 2014 '!$A$1:$I$144</definedName>
  </definedNames>
  <calcPr calcId="145621"/>
</workbook>
</file>

<file path=xl/calcChain.xml><?xml version="1.0" encoding="utf-8"?>
<calcChain xmlns="http://schemas.openxmlformats.org/spreadsheetml/2006/main">
  <c r="I99" i="1" l="1"/>
  <c r="H99" i="1"/>
  <c r="G99" i="1"/>
  <c r="F99" i="1"/>
  <c r="E99" i="1"/>
  <c r="D99" i="1"/>
  <c r="C99" i="1"/>
  <c r="I43" i="1"/>
  <c r="H43" i="1"/>
  <c r="G43" i="1"/>
  <c r="F43" i="1"/>
  <c r="E43" i="1"/>
  <c r="I128" i="1" l="1"/>
  <c r="H128" i="1"/>
  <c r="G128" i="1"/>
  <c r="F128" i="1"/>
  <c r="E128" i="1"/>
  <c r="D128" i="1"/>
  <c r="C128" i="1"/>
  <c r="K21" i="1" l="1"/>
  <c r="I109" i="1" l="1"/>
  <c r="H109" i="1"/>
  <c r="G109" i="1"/>
  <c r="F109" i="1"/>
  <c r="E109" i="1"/>
  <c r="E107" i="1"/>
  <c r="F107" i="1" s="1"/>
  <c r="I112" i="1"/>
  <c r="I111" i="1"/>
  <c r="I110" i="1"/>
  <c r="H112" i="1"/>
  <c r="G112" i="1"/>
  <c r="F112" i="1"/>
  <c r="E112" i="1"/>
  <c r="H107" i="1" l="1"/>
  <c r="I107" i="1" s="1"/>
  <c r="G107" i="1"/>
  <c r="H111" i="1"/>
  <c r="G111" i="1"/>
  <c r="F111" i="1"/>
  <c r="E111" i="1"/>
  <c r="G105" i="1"/>
  <c r="G106" i="1"/>
  <c r="G108" i="1"/>
  <c r="G110" i="1"/>
  <c r="H110" i="1"/>
  <c r="F110" i="1"/>
  <c r="E110" i="1"/>
  <c r="E108" i="1" l="1"/>
  <c r="F108" i="1" s="1"/>
  <c r="F106" i="1"/>
  <c r="E106" i="1"/>
  <c r="I105" i="1"/>
  <c r="D120" i="1"/>
  <c r="C120" i="1"/>
  <c r="H105" i="1"/>
  <c r="F105" i="1"/>
  <c r="E105" i="1"/>
  <c r="I104" i="1"/>
  <c r="H104" i="1"/>
  <c r="G104" i="1"/>
  <c r="F104" i="1"/>
  <c r="E104" i="1"/>
  <c r="I103" i="1"/>
  <c r="H103" i="1"/>
  <c r="G103" i="1"/>
  <c r="F103" i="1"/>
  <c r="E103" i="1"/>
  <c r="H102" i="1" l="1"/>
  <c r="I102" i="1" s="1"/>
  <c r="H108" i="1"/>
  <c r="I108" i="1" s="1"/>
  <c r="H106" i="1"/>
  <c r="I106" i="1" s="1"/>
  <c r="I123" i="1" l="1"/>
  <c r="H123" i="1"/>
  <c r="G123" i="1"/>
  <c r="F123" i="1"/>
  <c r="E123" i="1"/>
  <c r="I63" i="1" l="1"/>
  <c r="H63" i="1"/>
  <c r="G63" i="1"/>
  <c r="F63" i="1"/>
  <c r="E63" i="1"/>
  <c r="I62" i="1"/>
  <c r="H62" i="1"/>
  <c r="G62" i="1"/>
  <c r="F62" i="1"/>
  <c r="E62" i="1"/>
  <c r="D10" i="1"/>
  <c r="K61" i="1" s="1"/>
  <c r="C10" i="1"/>
  <c r="C59" i="1" s="1"/>
  <c r="D25" i="1"/>
  <c r="E21" i="1"/>
  <c r="F21" i="1" s="1"/>
  <c r="H21" i="1" s="1"/>
  <c r="I21" i="1" s="1"/>
  <c r="G21" i="1" l="1"/>
  <c r="J61" i="1"/>
  <c r="L61" i="1"/>
  <c r="D59" i="1"/>
  <c r="E41" i="1"/>
  <c r="F41" i="1" s="1"/>
  <c r="H41" i="1" s="1"/>
  <c r="I41" i="1" s="1"/>
  <c r="E45" i="1"/>
  <c r="G45" i="1" s="1"/>
  <c r="E35" i="1"/>
  <c r="G35" i="1" s="1"/>
  <c r="F45" i="1" l="1"/>
  <c r="H45" i="1" s="1"/>
  <c r="I45" i="1" s="1"/>
  <c r="G41" i="1"/>
  <c r="F35" i="1"/>
  <c r="H35" i="1" s="1"/>
  <c r="I35" i="1" s="1"/>
  <c r="E22" i="1"/>
  <c r="F22" i="1" s="1"/>
  <c r="H22" i="1" s="1"/>
  <c r="I22" i="1" s="1"/>
  <c r="G22" i="1" l="1"/>
  <c r="F20" i="1" l="1"/>
  <c r="H20" i="1" s="1"/>
  <c r="I20" i="1" s="1"/>
  <c r="E20" i="1"/>
  <c r="G20" i="1" s="1"/>
  <c r="E18" i="1"/>
  <c r="G18" i="1" s="1"/>
  <c r="E17" i="1"/>
  <c r="G17" i="1" s="1"/>
  <c r="F16" i="1"/>
  <c r="H16" i="1" s="1"/>
  <c r="I16" i="1" s="1"/>
  <c r="E16" i="1"/>
  <c r="G16" i="1" s="1"/>
  <c r="E13" i="1"/>
  <c r="G13" i="1" l="1"/>
  <c r="E10" i="1"/>
  <c r="E59" i="1" s="1"/>
  <c r="F18" i="1"/>
  <c r="H18" i="1" s="1"/>
  <c r="I18" i="1" s="1"/>
  <c r="F13" i="1"/>
  <c r="F17" i="1"/>
  <c r="H17" i="1" s="1"/>
  <c r="I17" i="1" s="1"/>
  <c r="H13" i="1" l="1"/>
  <c r="F10" i="1"/>
  <c r="M61" i="1" s="1"/>
  <c r="G10" i="1"/>
  <c r="G59" i="1" s="1"/>
  <c r="F59" i="1" l="1"/>
  <c r="I13" i="1"/>
  <c r="I10" i="1" s="1"/>
  <c r="H10" i="1"/>
  <c r="N61" i="1" s="1"/>
  <c r="H59" i="1" l="1"/>
  <c r="O61" i="1"/>
  <c r="I59" i="1"/>
</calcChain>
</file>

<file path=xl/sharedStrings.xml><?xml version="1.0" encoding="utf-8"?>
<sst xmlns="http://schemas.openxmlformats.org/spreadsheetml/2006/main" count="282" uniqueCount="127">
  <si>
    <t>Оптовая и розничная торговля; ремонт автотранспортных средств, мотоциклов, бытовых изделий и предметов личного пользования</t>
  </si>
  <si>
    <t>Индекс промышленного производства</t>
  </si>
  <si>
    <t>Индекс производства продукции сельского хозяйства в сельхозорганизациях</t>
  </si>
  <si>
    <t>Объем выполненных работ и услуг собственными силами предприятий и организаций</t>
  </si>
  <si>
    <t>Объем инвестиций в основной капитал за счет всех источников -  всего</t>
  </si>
  <si>
    <t>Прочие доходы</t>
  </si>
  <si>
    <t xml:space="preserve">2 вариант 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</si>
  <si>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</si>
  <si>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</si>
  <si>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</si>
  <si>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</si>
  <si>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</si>
  <si>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</si>
  <si>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</si>
  <si>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</si>
  <si>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Добыча полезных ископаемых (C):</t>
  </si>
  <si>
    <t>Обрабатывающие производства (D):</t>
  </si>
  <si>
    <t>Производство и распределение электроэнергии, газа и воды (E):</t>
  </si>
  <si>
    <t xml:space="preserve">Сельское хозяйство 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</si>
  <si>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</si>
  <si>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</si>
  <si>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</si>
  <si>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</si>
  <si>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</si>
  <si>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</si>
  <si>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</si>
  <si>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</si>
  <si>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</si>
  <si>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</si>
  <si>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</si>
  <si>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</si>
  <si>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</si>
  <si>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</si>
  <si>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** Раздел  "Производство и распределение электроэнергии, газа и воды"  охватывает  электроэнергетику (код 11100), а также группировки ОКОНХ "Наружное освещение" (код  90212), "Газоснабжение" (код  90214) и "Теплоснабжение" (код  90215), отнесенные в ОКОНХ к отрасли "Коммунальное хозяйство ".</t>
  </si>
  <si>
    <t>Сельское хозяйство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</si>
  <si>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</si>
  <si>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</si>
  <si>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</si>
  <si>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Производство и распределение электроэнергии, газа и воды</t>
  </si>
  <si>
    <t>Транспорт и связь</t>
  </si>
  <si>
    <t>Образование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</si>
  <si>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</si>
  <si>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</si>
  <si>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из них по отраслям социальной сферы:</t>
  </si>
  <si>
    <t>Прочие</t>
  </si>
  <si>
    <t>Культура и искусство</t>
  </si>
  <si>
    <t>Физическая культура</t>
  </si>
  <si>
    <t>Управление</t>
  </si>
  <si>
    <t>Лесное хозяйство и предоставление услуг в этой области*</t>
  </si>
  <si>
    <t>Производство и распределение электроэнергии, газа и воды**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</si>
  <si>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</si>
  <si>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 xml:space="preserve">*** Индекс промышленного производства исчисляется по видам экономической деятельности "Добыча  полезных ископаемых", "Обрабатывающие  производства",  "Производство и  распределение  электроэнергии,  газа  и  воды"  в  сопоставимых ценах. </t>
  </si>
  <si>
    <t xml:space="preserve">1 вариант </t>
  </si>
  <si>
    <t>* Раздел  "Лесное хозяйство и предоставление услуг в этой области" включает лесозаготовки и лесоводство.</t>
  </si>
  <si>
    <t>Приложение 1</t>
  </si>
  <si>
    <t>Прогноз на:</t>
  </si>
  <si>
    <t>Лесозаготовки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</si>
  <si>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</si>
  <si>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</si>
  <si>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</si>
  <si>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</si>
  <si>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>Объем отгруженных товаров собственного производства, выполненных работ и услуг собственными силами</t>
  </si>
  <si>
    <t>Объем отгруженных товаров собственного производства, выполненных работ и услуг собственными силами (С+D+E):</t>
  </si>
  <si>
    <t>Число действующих микропредприятий - всего</t>
  </si>
  <si>
    <t>Среднемесячная начисленная заработная плата работников малых предприятий (с учетом микропредприятий)</t>
  </si>
  <si>
    <t>Число действующих малых предприятий - всего (с учетом микропредприятий)</t>
  </si>
  <si>
    <t>Уд. вес выручки предприятий малого бизнеса (с учетом микропредприятий) в выручке  в целом по МО</t>
  </si>
  <si>
    <t xml:space="preserve">В том числе из общей численности работающих численность работников малых предприятий (с учетом микропредприятий)-всего, </t>
  </si>
  <si>
    <t>Среднесписочная численность работников (без внешних совместителей) по полному кругу организаций,</t>
  </si>
  <si>
    <t xml:space="preserve">Фонд начисленной заработной платы по полному кругу организаций, 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</si>
  <si>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</si>
  <si>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</si>
  <si>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</si>
  <si>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</si>
  <si>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</si>
  <si>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</si>
  <si>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</si>
  <si>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2016 год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</si>
  <si>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</si>
  <si>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</si>
  <si>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Прибыль прибыльных предприятий (с учетом предприятий малого бизнеса)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</si>
  <si>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</si>
  <si>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</si>
  <si>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</si>
  <si>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Единый налог на вмененный доход</t>
  </si>
  <si>
    <t>Налог, взимаемый в связи с применением патентной системы налогообложения</t>
  </si>
  <si>
    <t>1. Налог на доходы физических лиц</t>
  </si>
  <si>
    <t>2. Налоги на имущество:</t>
  </si>
  <si>
    <t>Доходный потенциал (объем налогов, формируемых на территории) - всего:</t>
  </si>
  <si>
    <t>(ред. от 29.06.2012)</t>
  </si>
  <si>
    <t>ст.3</t>
  </si>
  <si>
    <t>Доходный потенциал территориии</t>
  </si>
  <si>
    <t>3. Налоги со специальным режимом:</t>
  </si>
  <si>
    <t>Потенциал поступлений земельного налога</t>
  </si>
  <si>
    <t>из них по категориям работников:</t>
  </si>
  <si>
    <t xml:space="preserve">Среднемесячная начисленная заработная плата работников бюджетной сферы, финансируемой из консолидированного местного бюджета с учетом "дорожных карт" МО - всего, 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</si>
  <si>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</si>
  <si>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строений, помещений и сооружений, по которым предъявлен налог к уплате</t>
  </si>
  <si>
    <t>Общая инвентаризационная стоимость объектов налогообложения</t>
  </si>
  <si>
    <t>Факт 
2013 года</t>
  </si>
  <si>
    <t>2017 год</t>
  </si>
  <si>
    <t>Прогноз предоставляется 
до 15 июля  2015 года</t>
  </si>
  <si>
    <t>Факт 
2014 года</t>
  </si>
  <si>
    <t>Оценка 
2015 года</t>
  </si>
  <si>
    <t>2018 год</t>
  </si>
  <si>
    <t>Форма прогноза 
до 2018 г.</t>
  </si>
  <si>
    <t>Фонд начисленной заработной платы работников малых предприятий (с учетом микропредприятий)</t>
  </si>
  <si>
    <t>дефлятоы</t>
  </si>
  <si>
    <t>ипц</t>
  </si>
  <si>
    <t>дефлторы 1 вар</t>
  </si>
  <si>
    <t>дефляторы</t>
  </si>
  <si>
    <t>числ. эк. акт. Населения-исх ксловия</t>
  </si>
  <si>
    <t>без розн. т/о</t>
  </si>
  <si>
    <t>сельское хозяйство,охота и лесное хозяйство</t>
  </si>
  <si>
    <t>Малы бизнес</t>
  </si>
  <si>
    <t>ст-во</t>
  </si>
  <si>
    <t>обр</t>
  </si>
  <si>
    <t>лесоз</t>
  </si>
  <si>
    <t>произво.э/н</t>
  </si>
  <si>
    <t>гост.рестор</t>
  </si>
  <si>
    <t>транспорт,связь</t>
  </si>
  <si>
    <t>розн. торг</t>
  </si>
  <si>
    <t>прочие</t>
  </si>
  <si>
    <t>МБ 2014</t>
  </si>
  <si>
    <t>ирст</t>
  </si>
  <si>
    <t>МБ2015</t>
  </si>
  <si>
    <r>
      <t xml:space="preserve">Прогноз социально-экономического развитя муниципального образования                                                                                        </t>
    </r>
    <r>
      <rPr>
        <b/>
        <sz val="16"/>
        <rFont val="Times New Roman"/>
        <family val="1"/>
        <charset val="204"/>
      </rPr>
      <t>Слюдянский район  на 2016-2</t>
    </r>
    <r>
      <rPr>
        <b/>
        <sz val="16"/>
        <rFont val="Times New Roman"/>
        <family val="1"/>
      </rPr>
      <t>018 гг.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</si>
</sst>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0.0000"/>
  </numFmts>
  <fonts count="23" x14ac:knownFonts="1">
    <font>
      <sz val="10"/>
      <name val="Arial Cyr"/>
      <charset val="204"/>
    </font>
    <font>
      <sz val="14"/>
      <name val="Arial Cyr"/>
      <charset val="204"/>
    </font>
    <font>
      <b/>
      <sz val="14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8"/>
      <name val="Arial Cyr"/>
      <charset val="204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Arial"/>
      <family val="2"/>
      <charset val="204"/>
    </font>
    <font>
      <sz val="12"/>
      <name val="Arial Cyr"/>
      <charset val="204"/>
    </font>
    <font>
      <b/>
      <i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2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164" fontId="1" fillId="0" borderId="3" xfId="0" applyNumberFormat="1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49" fontId="10" fillId="0" borderId="3" xfId="0" applyNumberFormat="1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wrapText="1"/>
    </xf>
    <xf numFmtId="0" fontId="5" fillId="0" borderId="3" xfId="0" applyFont="1" applyBorder="1" applyAlignment="1">
      <alignment horizontal="left"/>
    </xf>
    <xf numFmtId="0" fontId="5" fillId="0" borderId="3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justify" wrapText="1"/>
    </xf>
    <xf numFmtId="0" fontId="5" fillId="0" borderId="3" xfId="0" applyFont="1" applyFill="1" applyBorder="1" applyAlignment="1">
      <alignment horizontal="justify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right" vertical="center" wrapText="1"/>
    </xf>
    <xf numFmtId="0" fontId="19" fillId="0" borderId="3" xfId="0" applyFont="1" applyFill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left" vertical="center" wrapText="1"/>
    </xf>
    <xf numFmtId="0" fontId="12" fillId="0" borderId="0" xfId="0" applyFont="1" applyFill="1" applyAlignment="1">
      <alignment horizontal="center" vertical="center" wrapText="1"/>
    </xf>
    <xf numFmtId="0" fontId="0" fillId="0" borderId="2" xfId="0" applyBorder="1"/>
    <xf numFmtId="0" fontId="11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1" fontId="1" fillId="0" borderId="3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164" fontId="1" fillId="0" borderId="7" xfId="0" applyNumberFormat="1" applyFont="1" applyFill="1" applyBorder="1" applyAlignment="1">
      <alignment horizontal="left" vertical="center" wrapText="1"/>
    </xf>
    <xf numFmtId="2" fontId="1" fillId="0" borderId="3" xfId="0" applyNumberFormat="1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horizontal="left" vertical="center" wrapText="1"/>
    </xf>
    <xf numFmtId="164" fontId="21" fillId="0" borderId="3" xfId="0" applyNumberFormat="1" applyFont="1" applyFill="1" applyBorder="1" applyAlignment="1">
      <alignment horizontal="left" vertical="center" wrapText="1"/>
    </xf>
    <xf numFmtId="2" fontId="4" fillId="0" borderId="3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1" fontId="20" fillId="0" borderId="4" xfId="0" applyNumberFormat="1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165" fontId="0" fillId="0" borderId="1" xfId="0" applyNumberFormat="1" applyBorder="1"/>
    <xf numFmtId="164" fontId="1" fillId="0" borderId="1" xfId="0" applyNumberFormat="1" applyFont="1" applyBorder="1" applyAlignment="1">
      <alignment horizontal="left" vertical="center" wrapText="1"/>
    </xf>
    <xf numFmtId="165" fontId="1" fillId="0" borderId="1" xfId="0" applyNumberFormat="1" applyFont="1" applyBorder="1"/>
    <xf numFmtId="165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left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164" fontId="1" fillId="0" borderId="6" xfId="0" applyNumberFormat="1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/>
    </xf>
    <xf numFmtId="1" fontId="1" fillId="0" borderId="5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/>
    </xf>
    <xf numFmtId="165" fontId="1" fillId="0" borderId="1" xfId="0" applyNumberFormat="1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left"/>
    </xf>
    <xf numFmtId="0" fontId="1" fillId="0" borderId="1" xfId="0" applyFont="1" applyFill="1" applyBorder="1"/>
    <xf numFmtId="165" fontId="1" fillId="0" borderId="1" xfId="0" applyNumberFormat="1" applyFont="1" applyFill="1" applyBorder="1"/>
    <xf numFmtId="0" fontId="5" fillId="0" borderId="7" xfId="0" applyFont="1" applyFill="1" applyBorder="1" applyAlignment="1">
      <alignment horizontal="center" vertical="center"/>
    </xf>
    <xf numFmtId="166" fontId="1" fillId="0" borderId="7" xfId="0" applyNumberFormat="1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right" wrapText="1"/>
    </xf>
    <xf numFmtId="165" fontId="1" fillId="0" borderId="3" xfId="0" applyNumberFormat="1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justify"/>
    </xf>
    <xf numFmtId="0" fontId="5" fillId="0" borderId="3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 wrapText="1"/>
    </xf>
    <xf numFmtId="1" fontId="1" fillId="0" borderId="0" xfId="0" applyNumberFormat="1" applyFont="1" applyFill="1" applyAlignment="1">
      <alignment vertical="center"/>
    </xf>
    <xf numFmtId="0" fontId="22" fillId="0" borderId="3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17" fillId="0" borderId="6" xfId="0" applyFont="1" applyFill="1" applyBorder="1" applyAlignment="1">
      <alignment horizontal="justify" vertical="center" wrapText="1"/>
    </xf>
    <xf numFmtId="0" fontId="19" fillId="0" borderId="12" xfId="0" applyFont="1" applyFill="1" applyBorder="1" applyAlignment="1">
      <alignment horizontal="left" vertical="center" wrapText="1"/>
    </xf>
    <xf numFmtId="164" fontId="1" fillId="0" borderId="12" xfId="0" applyNumberFormat="1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vertical="center" wrapText="1"/>
    </xf>
    <xf numFmtId="0" fontId="18" fillId="0" borderId="3" xfId="0" applyFont="1" applyFill="1" applyBorder="1" applyAlignment="1">
      <alignment horizontal="right" vertical="center" wrapText="1"/>
    </xf>
    <xf numFmtId="0" fontId="18" fillId="0" borderId="3" xfId="0" applyFont="1" applyFill="1" applyBorder="1" applyAlignment="1">
      <alignment vertical="center" wrapText="1"/>
    </xf>
    <xf numFmtId="0" fontId="18" fillId="0" borderId="13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left" vertical="center" wrapText="1"/>
    </xf>
    <xf numFmtId="2" fontId="1" fillId="0" borderId="13" xfId="0" applyNumberFormat="1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1" fillId="0" borderId="0" xfId="0" applyFont="1" applyFill="1" applyAlignment="1">
      <alignment horizontal="justify" vertical="top" wrapText="1"/>
    </xf>
    <xf numFmtId="0" fontId="5" fillId="0" borderId="0" xfId="0" applyFont="1" applyFill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indexed="50"/>
  </sheetPr>
  <dimension ref="A1:R144"/>
  <sheetViews>
    <sheetView tabSelected="1" view="pageBreakPreview" zoomScale="75" zoomScaleNormal="75" workbookViewId="0">
      <selection activeCell="F125" sqref="F125"/>
    </sheetView>
  </sheetViews>
  <sheetFormatPr defaultRowHeight="12.75" x14ac:dyDescent="0.2"/>
  <cols>
    <col min="1" max="1" width="70.140625" customWidth="1"/>
    <col min="2" max="2" width="11.7109375" customWidth="1"/>
    <col min="3" max="3" width="22" customWidth="1"/>
    <col min="4" max="4" width="14.140625" customWidth="1"/>
    <col min="5" max="5" width="14" customWidth="1"/>
    <col min="6" max="6" width="13.28515625" customWidth="1"/>
    <col min="7" max="7" width="13.85546875" bestFit="1" customWidth="1"/>
    <col min="8" max="8" width="14.5703125" customWidth="1"/>
    <col min="9" max="9" width="13" bestFit="1" customWidth="1"/>
  </cols>
  <sheetData>
    <row r="1" spans="1:18" ht="37.15" customHeight="1" x14ac:dyDescent="0.2">
      <c r="A1" s="107" t="s">
        <v>101</v>
      </c>
      <c r="B1" s="107"/>
      <c r="C1" s="107"/>
      <c r="D1" s="107"/>
      <c r="E1" s="107"/>
      <c r="F1" s="107"/>
      <c r="H1" s="105" t="s">
        <v>54</v>
      </c>
      <c r="I1" s="105"/>
    </row>
    <row r="2" spans="1:18" ht="39" customHeight="1" x14ac:dyDescent="0.2">
      <c r="A2" s="45"/>
      <c r="B2" s="45"/>
      <c r="C2" s="45"/>
      <c r="D2" s="45"/>
      <c r="E2" s="45"/>
      <c r="F2" s="45"/>
      <c r="H2" s="106" t="s">
        <v>105</v>
      </c>
      <c r="I2" s="106"/>
    </row>
    <row r="3" spans="1:18" ht="14.25" customHeight="1" x14ac:dyDescent="0.2">
      <c r="A3" s="1"/>
      <c r="B3" s="2"/>
      <c r="C3" s="1"/>
      <c r="D3" s="1"/>
      <c r="E3" s="5"/>
      <c r="F3" s="5"/>
      <c r="G3" s="5"/>
    </row>
    <row r="4" spans="1:18" ht="51" customHeight="1" x14ac:dyDescent="0.2">
      <c r="A4" s="111" t="s">
        <v>126</v>
      </c>
      <c r="B4" s="111"/>
      <c r="C4" s="111"/>
      <c r="D4" s="111"/>
      <c r="E4" s="111"/>
      <c r="F4" s="111"/>
      <c r="G4" s="111"/>
      <c r="H4" s="111"/>
      <c r="I4" s="111"/>
      <c r="L4">
        <v>3</v>
      </c>
    </row>
    <row r="5" spans="1:18" ht="14.25" customHeight="1" x14ac:dyDescent="0.2">
      <c r="A5" s="3"/>
      <c r="B5" s="3"/>
      <c r="C5" s="3"/>
      <c r="D5" s="3"/>
      <c r="E5" s="3"/>
      <c r="F5" s="3"/>
      <c r="G5" s="3"/>
    </row>
    <row r="6" spans="1:18" ht="21" customHeight="1" x14ac:dyDescent="0.2">
      <c r="A6" s="108" t="s">
        <v>7</v>
      </c>
      <c r="B6" s="117" t="s">
        <v>8</v>
      </c>
      <c r="C6" s="108" t="s">
        <v>99</v>
      </c>
      <c r="D6" s="108" t="s">
        <v>102</v>
      </c>
      <c r="E6" s="108" t="s">
        <v>103</v>
      </c>
      <c r="F6" s="112" t="s">
        <v>55</v>
      </c>
      <c r="G6" s="113"/>
      <c r="H6" s="113"/>
      <c r="I6" s="116"/>
    </row>
    <row r="7" spans="1:18" ht="33" customHeight="1" x14ac:dyDescent="0.2">
      <c r="A7" s="109"/>
      <c r="B7" s="118"/>
      <c r="C7" s="109"/>
      <c r="D7" s="109"/>
      <c r="E7" s="109"/>
      <c r="F7" s="112" t="s">
        <v>77</v>
      </c>
      <c r="G7" s="113"/>
      <c r="H7" s="114" t="s">
        <v>100</v>
      </c>
      <c r="I7" s="114" t="s">
        <v>104</v>
      </c>
    </row>
    <row r="8" spans="1:18" ht="22.9" customHeight="1" x14ac:dyDescent="0.2">
      <c r="A8" s="110"/>
      <c r="B8" s="119"/>
      <c r="C8" s="110"/>
      <c r="D8" s="110"/>
      <c r="E8" s="110"/>
      <c r="F8" s="4" t="s">
        <v>52</v>
      </c>
      <c r="G8" s="43" t="s">
        <v>6</v>
      </c>
      <c r="H8" s="115"/>
      <c r="I8" s="115"/>
    </row>
    <row r="9" spans="1:18" ht="18.75" x14ac:dyDescent="0.2">
      <c r="A9" s="120" t="s">
        <v>9</v>
      </c>
      <c r="B9" s="121"/>
      <c r="C9" s="121"/>
      <c r="D9" s="121"/>
      <c r="E9" s="121"/>
      <c r="F9" s="121"/>
      <c r="G9" s="121"/>
      <c r="H9" s="121"/>
      <c r="I9" s="121"/>
    </row>
    <row r="10" spans="1:18" ht="39" x14ac:dyDescent="0.2">
      <c r="A10" s="6" t="s">
        <v>71</v>
      </c>
      <c r="B10" s="7" t="s">
        <v>10</v>
      </c>
      <c r="C10" s="104">
        <f t="shared" ref="C10:I10" si="0">C13+C14+C15+C16+C17+C18+C19+C20</f>
        <v>4165.2952999999998</v>
      </c>
      <c r="D10" s="50">
        <f t="shared" si="0"/>
        <v>4734.4359999999997</v>
      </c>
      <c r="E10" s="51">
        <f t="shared" si="0"/>
        <v>5198.5028110000012</v>
      </c>
      <c r="F10" s="51">
        <f t="shared" si="0"/>
        <v>5520.29330777</v>
      </c>
      <c r="G10" s="51">
        <f t="shared" si="0"/>
        <v>5532.7868437150009</v>
      </c>
      <c r="H10" s="51">
        <f t="shared" si="0"/>
        <v>5846.5205761595107</v>
      </c>
      <c r="I10" s="51">
        <f t="shared" si="0"/>
        <v>6132.2358355436445</v>
      </c>
      <c r="K10" t="s">
        <v>114</v>
      </c>
      <c r="P10" t="s">
        <v>123</v>
      </c>
      <c r="R10" t="s">
        <v>125</v>
      </c>
    </row>
    <row r="11" spans="1:18" ht="18.75" x14ac:dyDescent="0.2">
      <c r="A11" s="41" t="s">
        <v>11</v>
      </c>
      <c r="B11" s="18"/>
      <c r="C11" s="52"/>
      <c r="D11" s="52"/>
      <c r="E11" s="52"/>
      <c r="F11" s="52"/>
      <c r="G11" s="53"/>
      <c r="H11" s="52"/>
      <c r="I11" s="53"/>
    </row>
    <row r="12" spans="1:18" ht="18.75" x14ac:dyDescent="0.2">
      <c r="A12" s="20" t="s">
        <v>34</v>
      </c>
      <c r="B12" s="8" t="s">
        <v>10</v>
      </c>
      <c r="C12" s="12"/>
      <c r="D12" s="54"/>
      <c r="E12" s="12"/>
      <c r="F12" s="12"/>
      <c r="G12" s="14"/>
      <c r="H12" s="12"/>
      <c r="I12" s="14"/>
      <c r="K12">
        <v>1141.8399999999999</v>
      </c>
      <c r="P12">
        <v>1040.7929999999999</v>
      </c>
      <c r="R12">
        <v>1164.6500000000001</v>
      </c>
    </row>
    <row r="13" spans="1:18" ht="37.5" x14ac:dyDescent="0.2">
      <c r="A13" s="21" t="s">
        <v>48</v>
      </c>
      <c r="B13" s="8" t="s">
        <v>10</v>
      </c>
      <c r="C13" s="12">
        <v>0.90100000000000002</v>
      </c>
      <c r="D13" s="12">
        <v>0.49</v>
      </c>
      <c r="E13" s="51">
        <f t="shared" ref="E13:E22" si="1">D13*111.9/100</f>
        <v>0.54831000000000008</v>
      </c>
      <c r="F13" s="51">
        <f t="shared" ref="F13:F22" si="2">E13*107/100</f>
        <v>0.58669170000000004</v>
      </c>
      <c r="G13" s="51">
        <f t="shared" ref="G13:G22" si="3">E13*106.5/100</f>
        <v>0.58395015000000006</v>
      </c>
      <c r="H13" s="51">
        <f t="shared" ref="H13:H22" si="4">F13*106.3/100</f>
        <v>0.62365327710000007</v>
      </c>
      <c r="I13" s="51">
        <f t="shared" ref="I13:I22" si="5">H13*105.1/100</f>
        <v>0.6554595942321001</v>
      </c>
      <c r="K13">
        <v>0.90100000000000002</v>
      </c>
      <c r="L13" t="s">
        <v>117</v>
      </c>
      <c r="P13">
        <v>0.49</v>
      </c>
      <c r="R13">
        <v>0.55000000000000004</v>
      </c>
    </row>
    <row r="14" spans="1:18" ht="18.75" x14ac:dyDescent="0.2">
      <c r="A14" s="22" t="s">
        <v>36</v>
      </c>
      <c r="B14" s="8" t="s">
        <v>10</v>
      </c>
      <c r="C14" s="12">
        <v>322.2</v>
      </c>
      <c r="D14" s="12">
        <v>323.2</v>
      </c>
      <c r="E14" s="51">
        <v>304.39999999999998</v>
      </c>
      <c r="F14" s="51">
        <v>313.5</v>
      </c>
      <c r="G14" s="51">
        <v>313.54000000000002</v>
      </c>
      <c r="H14" s="51">
        <v>313.5</v>
      </c>
      <c r="I14" s="51">
        <v>313.5</v>
      </c>
      <c r="K14">
        <v>188.94</v>
      </c>
      <c r="L14" t="s">
        <v>116</v>
      </c>
      <c r="P14">
        <v>303.79000000000002</v>
      </c>
      <c r="R14">
        <v>356.04</v>
      </c>
    </row>
    <row r="15" spans="1:18" ht="18.75" x14ac:dyDescent="0.2">
      <c r="A15" s="22" t="s">
        <v>37</v>
      </c>
      <c r="B15" s="8" t="s">
        <v>10</v>
      </c>
      <c r="C15" s="12">
        <v>1059.4000000000001</v>
      </c>
      <c r="D15" s="12">
        <v>410.89</v>
      </c>
      <c r="E15" s="51">
        <v>384.81</v>
      </c>
      <c r="F15" s="51">
        <v>380.09</v>
      </c>
      <c r="G15" s="51">
        <v>401.47</v>
      </c>
      <c r="H15" s="51">
        <v>401.47</v>
      </c>
      <c r="I15" s="51">
        <v>423.05</v>
      </c>
      <c r="K15">
        <v>11.8</v>
      </c>
      <c r="L15" t="s">
        <v>115</v>
      </c>
      <c r="P15">
        <v>13.01</v>
      </c>
      <c r="Q15" t="s">
        <v>124</v>
      </c>
      <c r="R15">
        <v>15.53</v>
      </c>
    </row>
    <row r="16" spans="1:18" ht="18.75" x14ac:dyDescent="0.2">
      <c r="A16" s="22" t="s">
        <v>49</v>
      </c>
      <c r="B16" s="8" t="s">
        <v>10</v>
      </c>
      <c r="C16" s="12">
        <v>459.36</v>
      </c>
      <c r="D16" s="12">
        <v>629.79899999999998</v>
      </c>
      <c r="E16" s="51">
        <f t="shared" si="1"/>
        <v>704.74508100000003</v>
      </c>
      <c r="F16" s="51">
        <f t="shared" si="2"/>
        <v>754.07723666999993</v>
      </c>
      <c r="G16" s="51">
        <f t="shared" si="3"/>
        <v>750.553511265</v>
      </c>
      <c r="H16" s="51">
        <f t="shared" si="4"/>
        <v>801.5841025802099</v>
      </c>
      <c r="I16" s="51">
        <f t="shared" si="5"/>
        <v>842.46489181180061</v>
      </c>
      <c r="K16">
        <v>18.5</v>
      </c>
      <c r="L16" t="s">
        <v>118</v>
      </c>
      <c r="P16">
        <v>42.81</v>
      </c>
      <c r="R16">
        <v>51.12</v>
      </c>
    </row>
    <row r="17" spans="1:18" ht="18.75" x14ac:dyDescent="0.2">
      <c r="A17" s="22" t="s">
        <v>20</v>
      </c>
      <c r="B17" s="8" t="s">
        <v>10</v>
      </c>
      <c r="C17" s="12">
        <v>921.3</v>
      </c>
      <c r="D17" s="12">
        <v>1950.71</v>
      </c>
      <c r="E17" s="51">
        <f t="shared" si="1"/>
        <v>2182.8444900000004</v>
      </c>
      <c r="F17" s="51">
        <f t="shared" si="2"/>
        <v>2335.6436043000003</v>
      </c>
      <c r="G17" s="51">
        <f t="shared" si="3"/>
        <v>2324.7293818500002</v>
      </c>
      <c r="H17" s="51">
        <f t="shared" si="4"/>
        <v>2482.7891513709001</v>
      </c>
      <c r="I17" s="51">
        <f t="shared" si="5"/>
        <v>2609.411398090816</v>
      </c>
      <c r="K17">
        <v>6.5</v>
      </c>
      <c r="L17" t="s">
        <v>120</v>
      </c>
      <c r="P17">
        <v>12.037000000000001</v>
      </c>
      <c r="R17">
        <v>14.37</v>
      </c>
    </row>
    <row r="18" spans="1:18" ht="56.25" customHeight="1" x14ac:dyDescent="0.2">
      <c r="A18" s="21" t="s">
        <v>0</v>
      </c>
      <c r="B18" s="8" t="s">
        <v>10</v>
      </c>
      <c r="C18" s="12">
        <v>1.1853</v>
      </c>
      <c r="D18" s="12">
        <v>4.4349999999999996</v>
      </c>
      <c r="E18" s="51">
        <f t="shared" si="1"/>
        <v>4.9627650000000001</v>
      </c>
      <c r="F18" s="51">
        <f t="shared" si="2"/>
        <v>5.3101585499999997</v>
      </c>
      <c r="G18" s="51">
        <f t="shared" si="3"/>
        <v>5.2853447249999999</v>
      </c>
      <c r="H18" s="51">
        <f t="shared" si="4"/>
        <v>5.6446985386500002</v>
      </c>
      <c r="I18" s="51">
        <f t="shared" si="5"/>
        <v>5.9325781641211499</v>
      </c>
      <c r="K18">
        <v>10.5</v>
      </c>
      <c r="L18" t="s">
        <v>119</v>
      </c>
      <c r="P18">
        <v>11.6</v>
      </c>
      <c r="R18">
        <v>12.92</v>
      </c>
    </row>
    <row r="19" spans="1:18" ht="18.75" x14ac:dyDescent="0.2">
      <c r="A19" s="22" t="s">
        <v>39</v>
      </c>
      <c r="B19" s="8" t="s">
        <v>10</v>
      </c>
      <c r="C19" s="12">
        <v>130</v>
      </c>
      <c r="D19" s="12">
        <v>127.877</v>
      </c>
      <c r="E19" s="51">
        <v>176</v>
      </c>
      <c r="F19" s="51">
        <v>190.08</v>
      </c>
      <c r="G19" s="51">
        <v>202.82</v>
      </c>
      <c r="H19" s="51">
        <v>202.82</v>
      </c>
      <c r="I19" s="51">
        <v>215.59</v>
      </c>
      <c r="K19">
        <v>542.82000000000005</v>
      </c>
      <c r="L19" t="s">
        <v>121</v>
      </c>
      <c r="P19">
        <v>394.24</v>
      </c>
      <c r="R19">
        <v>428.47199999999998</v>
      </c>
    </row>
    <row r="20" spans="1:18" ht="18.75" x14ac:dyDescent="0.2">
      <c r="A20" s="22" t="s">
        <v>44</v>
      </c>
      <c r="B20" s="8" t="s">
        <v>10</v>
      </c>
      <c r="C20" s="12">
        <v>1270.9490000000001</v>
      </c>
      <c r="D20" s="12">
        <v>1287.0350000000001</v>
      </c>
      <c r="E20" s="51">
        <f t="shared" si="1"/>
        <v>1440.1921650000002</v>
      </c>
      <c r="F20" s="51">
        <f t="shared" si="2"/>
        <v>1541.0056165500002</v>
      </c>
      <c r="G20" s="51">
        <f t="shared" si="3"/>
        <v>1533.8046557250002</v>
      </c>
      <c r="H20" s="51">
        <f t="shared" si="4"/>
        <v>1638.0889703926503</v>
      </c>
      <c r="I20" s="51">
        <f t="shared" si="5"/>
        <v>1721.6315078826751</v>
      </c>
      <c r="K20">
        <v>361.88</v>
      </c>
      <c r="L20" t="s">
        <v>122</v>
      </c>
      <c r="P20">
        <v>262.82</v>
      </c>
      <c r="R20">
        <v>285.64800000000002</v>
      </c>
    </row>
    <row r="21" spans="1:18" ht="58.5" x14ac:dyDescent="0.2">
      <c r="A21" s="70" t="s">
        <v>72</v>
      </c>
      <c r="B21" s="59" t="s">
        <v>10</v>
      </c>
      <c r="C21" s="12">
        <v>1141.8399999999999</v>
      </c>
      <c r="D21" s="12">
        <v>1040.7929999999999</v>
      </c>
      <c r="E21" s="51">
        <f>D21*111.9/100</f>
        <v>1164.647367</v>
      </c>
      <c r="F21" s="51">
        <f>E21*107/100</f>
        <v>1246.1726826900001</v>
      </c>
      <c r="G21" s="51">
        <f>E21*106.5/100</f>
        <v>1240.3494458550001</v>
      </c>
      <c r="H21" s="51">
        <f>F21*106.3/100</f>
        <v>1324.68156169947</v>
      </c>
      <c r="I21" s="51">
        <f>H21*105.1/100</f>
        <v>1392.2403213461428</v>
      </c>
      <c r="K21">
        <f>SUM(K13:K20)</f>
        <v>1141.8409999999999</v>
      </c>
      <c r="N21" t="s">
        <v>108</v>
      </c>
    </row>
    <row r="22" spans="1:18" ht="44.25" customHeight="1" x14ac:dyDescent="0.2">
      <c r="A22" s="39" t="s">
        <v>80</v>
      </c>
      <c r="B22" s="15" t="s">
        <v>10</v>
      </c>
      <c r="C22" s="44">
        <v>59.52</v>
      </c>
      <c r="D22" s="44">
        <v>83.162000000000006</v>
      </c>
      <c r="E22" s="44">
        <f t="shared" si="1"/>
        <v>93.058278000000016</v>
      </c>
      <c r="F22" s="44">
        <f t="shared" si="2"/>
        <v>99.572357460000021</v>
      </c>
      <c r="G22" s="16">
        <f t="shared" si="3"/>
        <v>99.107066070000016</v>
      </c>
      <c r="H22" s="44">
        <f t="shared" si="4"/>
        <v>105.84541597998003</v>
      </c>
      <c r="I22" s="16">
        <f t="shared" si="5"/>
        <v>111.243532194959</v>
      </c>
    </row>
    <row r="23" spans="1:18" ht="18.75" x14ac:dyDescent="0.2">
      <c r="A23" s="125" t="s">
        <v>14</v>
      </c>
      <c r="B23" s="126"/>
      <c r="C23" s="126"/>
      <c r="D23" s="126"/>
      <c r="E23" s="126"/>
      <c r="F23" s="126"/>
      <c r="G23" s="126"/>
      <c r="H23" s="126"/>
      <c r="I23" s="127"/>
    </row>
    <row r="24" spans="1:18" ht="18.75" x14ac:dyDescent="0.2">
      <c r="A24" s="40" t="s">
        <v>58</v>
      </c>
      <c r="B24" s="17"/>
      <c r="C24" s="17"/>
      <c r="D24" s="17"/>
      <c r="E24" s="17"/>
      <c r="F24" s="17"/>
      <c r="G24" s="17"/>
      <c r="H24" s="17"/>
      <c r="I24" s="17"/>
    </row>
    <row r="25" spans="1:18" ht="44.25" customHeight="1" x14ac:dyDescent="0.2">
      <c r="A25" s="25" t="s">
        <v>62</v>
      </c>
      <c r="B25" s="8" t="s">
        <v>10</v>
      </c>
      <c r="C25" s="47">
        <v>1794.94</v>
      </c>
      <c r="D25" s="48">
        <f t="shared" ref="D25" si="6">D29+D32+D35</f>
        <v>1340.09</v>
      </c>
      <c r="E25" s="57">
        <v>1359.66</v>
      </c>
      <c r="F25" s="57">
        <v>1427.86</v>
      </c>
      <c r="G25" s="57">
        <v>1613.38</v>
      </c>
      <c r="H25" s="57">
        <v>1514.21</v>
      </c>
      <c r="I25" s="57">
        <v>1602.58</v>
      </c>
    </row>
    <row r="26" spans="1:18" ht="18.75" x14ac:dyDescent="0.2">
      <c r="A26" s="25" t="s">
        <v>60</v>
      </c>
      <c r="B26" s="11" t="s">
        <v>12</v>
      </c>
      <c r="C26" s="47">
        <v>62</v>
      </c>
      <c r="D26" s="47">
        <v>65.53</v>
      </c>
      <c r="E26" s="11">
        <v>163</v>
      </c>
      <c r="F26" s="11">
        <v>107.47</v>
      </c>
      <c r="G26" s="11">
        <v>111.1</v>
      </c>
      <c r="H26" s="11">
        <v>115.43</v>
      </c>
      <c r="I26" s="11">
        <v>108.96</v>
      </c>
    </row>
    <row r="27" spans="1:18" ht="18.75" x14ac:dyDescent="0.2">
      <c r="A27" s="26" t="s">
        <v>31</v>
      </c>
      <c r="B27" s="8"/>
      <c r="C27" s="11"/>
      <c r="D27" s="11"/>
      <c r="E27" s="11"/>
      <c r="F27" s="11"/>
      <c r="G27" s="11"/>
      <c r="H27" s="11"/>
      <c r="I27" s="11"/>
    </row>
    <row r="28" spans="1:18" ht="18.75" x14ac:dyDescent="0.2">
      <c r="A28" s="24" t="s">
        <v>15</v>
      </c>
      <c r="B28" s="8"/>
      <c r="C28" s="9"/>
      <c r="D28" s="9"/>
      <c r="E28" s="9"/>
      <c r="F28" s="9"/>
      <c r="G28" s="12"/>
      <c r="H28" s="9"/>
      <c r="I28" s="12"/>
    </row>
    <row r="29" spans="1:18" ht="56.25" x14ac:dyDescent="0.2">
      <c r="A29" s="27" t="s">
        <v>61</v>
      </c>
      <c r="B29" s="8" t="s">
        <v>10</v>
      </c>
      <c r="C29" s="12">
        <v>293.83</v>
      </c>
      <c r="D29" s="12">
        <v>303</v>
      </c>
      <c r="E29" s="12">
        <v>282.04000000000002</v>
      </c>
      <c r="F29" s="54">
        <v>290.5</v>
      </c>
      <c r="G29" s="51">
        <v>290.5</v>
      </c>
      <c r="H29" s="51">
        <v>291.95999999999998</v>
      </c>
      <c r="I29" s="51">
        <v>293.42</v>
      </c>
      <c r="L29" t="s">
        <v>109</v>
      </c>
    </row>
    <row r="30" spans="1:18" ht="18.75" x14ac:dyDescent="0.2">
      <c r="A30" s="27" t="s">
        <v>1</v>
      </c>
      <c r="B30" s="8" t="s">
        <v>12</v>
      </c>
      <c r="C30" s="12">
        <v>87</v>
      </c>
      <c r="D30" s="12">
        <v>96.51</v>
      </c>
      <c r="E30" s="12">
        <v>94.825000000000003</v>
      </c>
      <c r="F30" s="12">
        <v>100.02</v>
      </c>
      <c r="G30" s="12">
        <v>100.02</v>
      </c>
      <c r="H30" s="12">
        <v>100</v>
      </c>
      <c r="I30" s="12">
        <v>100</v>
      </c>
    </row>
    <row r="31" spans="1:18" ht="18.75" x14ac:dyDescent="0.2">
      <c r="A31" s="24" t="s">
        <v>16</v>
      </c>
      <c r="B31" s="8"/>
      <c r="C31" s="12"/>
      <c r="D31" s="12"/>
      <c r="E31" s="12"/>
      <c r="F31" s="12"/>
      <c r="G31" s="12"/>
      <c r="H31" s="12"/>
      <c r="I31" s="12"/>
    </row>
    <row r="32" spans="1:18" ht="56.25" x14ac:dyDescent="0.2">
      <c r="A32" s="27" t="s">
        <v>61</v>
      </c>
      <c r="B32" s="8" t="s">
        <v>10</v>
      </c>
      <c r="C32" s="12">
        <v>1064.46</v>
      </c>
      <c r="D32" s="12">
        <v>414.56</v>
      </c>
      <c r="E32" s="12">
        <v>393.06</v>
      </c>
      <c r="F32" s="54">
        <v>388.23</v>
      </c>
      <c r="G32" s="51">
        <v>573.75</v>
      </c>
      <c r="H32" s="51">
        <v>410.2</v>
      </c>
      <c r="I32" s="51">
        <v>432.96</v>
      </c>
      <c r="L32" t="s">
        <v>107</v>
      </c>
    </row>
    <row r="33" spans="1:12" ht="18.75" x14ac:dyDescent="0.2">
      <c r="A33" s="27" t="s">
        <v>1</v>
      </c>
      <c r="B33" s="8" t="s">
        <v>12</v>
      </c>
      <c r="C33" s="9">
        <v>46</v>
      </c>
      <c r="D33" s="9">
        <v>47.674999999999997</v>
      </c>
      <c r="E33" s="9">
        <v>194.94</v>
      </c>
      <c r="F33" s="9">
        <v>127.43</v>
      </c>
      <c r="G33" s="12">
        <v>131.06</v>
      </c>
      <c r="H33" s="9">
        <v>127.14</v>
      </c>
      <c r="I33" s="12">
        <v>119.08</v>
      </c>
      <c r="J33" s="61"/>
    </row>
    <row r="34" spans="1:12" ht="37.5" customHeight="1" x14ac:dyDescent="0.2">
      <c r="A34" s="24" t="s">
        <v>17</v>
      </c>
      <c r="B34" s="8"/>
      <c r="C34" s="9"/>
      <c r="D34" s="9"/>
      <c r="E34" s="9"/>
      <c r="F34" s="9"/>
      <c r="G34" s="12"/>
      <c r="H34" s="9"/>
      <c r="I34" s="12"/>
    </row>
    <row r="35" spans="1:12" ht="56.25" x14ac:dyDescent="0.2">
      <c r="A35" s="27" t="s">
        <v>61</v>
      </c>
      <c r="B35" s="8" t="s">
        <v>10</v>
      </c>
      <c r="C35" s="9">
        <v>436.8</v>
      </c>
      <c r="D35" s="9">
        <v>622.53</v>
      </c>
      <c r="E35" s="12">
        <f>D35*109/100</f>
        <v>678.55770000000007</v>
      </c>
      <c r="F35" s="54">
        <f>E35*110.4/100</f>
        <v>749.12770080000018</v>
      </c>
      <c r="G35" s="51">
        <f>E35*110.4/100</f>
        <v>749.12770080000018</v>
      </c>
      <c r="H35" s="51">
        <f>F35*108.4/100</f>
        <v>812.05442766720023</v>
      </c>
      <c r="I35" s="51">
        <f>H35*107.9/100</f>
        <v>876.20672745290915</v>
      </c>
      <c r="L35" t="s">
        <v>110</v>
      </c>
    </row>
    <row r="36" spans="1:12" ht="18.75" x14ac:dyDescent="0.2">
      <c r="A36" s="27" t="s">
        <v>1</v>
      </c>
      <c r="B36" s="8" t="s">
        <v>12</v>
      </c>
      <c r="C36" s="9">
        <v>74</v>
      </c>
      <c r="D36" s="9">
        <v>71.28</v>
      </c>
      <c r="E36" s="9">
        <v>176.15</v>
      </c>
      <c r="F36" s="9">
        <v>95.96</v>
      </c>
      <c r="G36" s="12">
        <v>95.96</v>
      </c>
      <c r="H36" s="9">
        <v>109.12</v>
      </c>
      <c r="I36" s="12">
        <v>100.64</v>
      </c>
    </row>
    <row r="37" spans="1:12" ht="18.75" x14ac:dyDescent="0.2">
      <c r="A37" s="28" t="s">
        <v>18</v>
      </c>
      <c r="B37" s="13"/>
      <c r="C37" s="9"/>
      <c r="D37" s="9"/>
      <c r="E37" s="9"/>
      <c r="F37" s="29"/>
      <c r="G37" s="9"/>
      <c r="H37" s="29"/>
      <c r="I37" s="9"/>
    </row>
    <row r="38" spans="1:12" ht="18.75" x14ac:dyDescent="0.2">
      <c r="A38" s="30" t="s">
        <v>19</v>
      </c>
      <c r="B38" s="8" t="s">
        <v>10</v>
      </c>
      <c r="C38" s="9">
        <v>0</v>
      </c>
      <c r="D38" s="9">
        <v>0</v>
      </c>
      <c r="E38" s="9">
        <v>0</v>
      </c>
      <c r="F38" s="9">
        <v>0</v>
      </c>
      <c r="G38" s="10">
        <v>0</v>
      </c>
      <c r="H38" s="9">
        <v>0</v>
      </c>
      <c r="I38" s="10">
        <v>0</v>
      </c>
    </row>
    <row r="39" spans="1:12" ht="37.5" x14ac:dyDescent="0.2">
      <c r="A39" s="30" t="s">
        <v>2</v>
      </c>
      <c r="B39" s="8" t="s">
        <v>12</v>
      </c>
      <c r="C39" s="9"/>
      <c r="D39" s="9"/>
      <c r="E39" s="9"/>
      <c r="F39" s="9"/>
      <c r="G39" s="12"/>
      <c r="H39" s="9"/>
      <c r="I39" s="12"/>
    </row>
    <row r="40" spans="1:12" ht="18.75" x14ac:dyDescent="0.2">
      <c r="A40" s="31" t="s">
        <v>20</v>
      </c>
      <c r="B40" s="13"/>
      <c r="C40" s="9"/>
      <c r="D40" s="9"/>
      <c r="E40" s="9"/>
      <c r="F40" s="29"/>
      <c r="G40" s="9"/>
      <c r="H40" s="29"/>
      <c r="I40" s="9"/>
    </row>
    <row r="41" spans="1:12" ht="37.5" x14ac:dyDescent="0.2">
      <c r="A41" s="32" t="s">
        <v>3</v>
      </c>
      <c r="B41" s="8" t="s">
        <v>10</v>
      </c>
      <c r="C41" s="9">
        <v>1950.71</v>
      </c>
      <c r="D41" s="9">
        <v>2299.4899999999998</v>
      </c>
      <c r="E41" s="51">
        <f t="shared" ref="E41" si="7">D41*111.9/100</f>
        <v>2573.1293099999998</v>
      </c>
      <c r="F41" s="51">
        <f t="shared" ref="F41" si="8">E41*107/100</f>
        <v>2753.2483616999998</v>
      </c>
      <c r="G41" s="51">
        <f t="shared" ref="G41" si="9">E41*106.5/100</f>
        <v>2740.3827151499995</v>
      </c>
      <c r="H41" s="51">
        <f t="shared" ref="H41" si="10">F41*106.3/100</f>
        <v>2926.7030084870994</v>
      </c>
      <c r="I41" s="51">
        <f t="shared" ref="I41" si="11">H41*105.1/100</f>
        <v>3075.9648619199411</v>
      </c>
      <c r="L41" t="s">
        <v>108</v>
      </c>
    </row>
    <row r="42" spans="1:12" ht="18.75" x14ac:dyDescent="0.2">
      <c r="A42" s="32" t="s">
        <v>21</v>
      </c>
      <c r="B42" s="59" t="s">
        <v>22</v>
      </c>
      <c r="C42" s="9">
        <v>16348</v>
      </c>
      <c r="D42" s="9">
        <v>18034</v>
      </c>
      <c r="E42" s="9">
        <v>17420.8</v>
      </c>
      <c r="F42" s="9">
        <v>17420.8</v>
      </c>
      <c r="G42" s="9">
        <v>17420.8</v>
      </c>
      <c r="H42" s="9">
        <v>17420.8</v>
      </c>
      <c r="I42" s="9">
        <v>17420.8</v>
      </c>
    </row>
    <row r="43" spans="1:12" ht="18.75" x14ac:dyDescent="0.2">
      <c r="A43" s="32" t="s">
        <v>23</v>
      </c>
      <c r="B43" s="59" t="s">
        <v>22</v>
      </c>
      <c r="C43" s="9">
        <v>0.41</v>
      </c>
      <c r="D43" s="9">
        <v>0.45</v>
      </c>
      <c r="E43" s="58">
        <f>E42/E65</f>
        <v>0.43734591921271304</v>
      </c>
      <c r="F43" s="58">
        <f>F42/F65</f>
        <v>0.43737886015566152</v>
      </c>
      <c r="G43" s="58">
        <f>G42/G65</f>
        <v>0.43737886015566152</v>
      </c>
      <c r="H43" s="58">
        <f>H42/H65</f>
        <v>0.43734591921271304</v>
      </c>
      <c r="I43" s="58">
        <f>I42/I65</f>
        <v>0.43734591921271304</v>
      </c>
    </row>
    <row r="44" spans="1:12" ht="18.75" x14ac:dyDescent="0.2">
      <c r="A44" s="31" t="s">
        <v>24</v>
      </c>
      <c r="B44" s="13"/>
      <c r="C44" s="9"/>
      <c r="D44" s="9"/>
      <c r="E44" s="9"/>
      <c r="F44" s="29"/>
      <c r="G44" s="12"/>
      <c r="H44" s="29"/>
      <c r="I44" s="12"/>
    </row>
    <row r="45" spans="1:12" ht="18.75" x14ac:dyDescent="0.2">
      <c r="A45" s="32" t="s">
        <v>25</v>
      </c>
      <c r="B45" s="8" t="s">
        <v>10</v>
      </c>
      <c r="C45" s="9">
        <v>3116.2</v>
      </c>
      <c r="D45" s="9">
        <v>3237.7</v>
      </c>
      <c r="E45" s="12">
        <f>D45*91.8/100</f>
        <v>2972.2085999999999</v>
      </c>
      <c r="F45" s="54">
        <f>E45*101.5/100</f>
        <v>3016.791729</v>
      </c>
      <c r="G45" s="51">
        <f>E45*102.5/100</f>
        <v>3046.5138150000002</v>
      </c>
      <c r="H45" s="51">
        <f>F45*103.1/100</f>
        <v>3110.3122725990002</v>
      </c>
      <c r="I45" s="51">
        <f>H45*103.7/100</f>
        <v>3225.3938266851633</v>
      </c>
    </row>
    <row r="46" spans="1:12" ht="18.75" x14ac:dyDescent="0.2">
      <c r="A46" s="32" t="s">
        <v>26</v>
      </c>
      <c r="B46" s="8" t="s">
        <v>12</v>
      </c>
      <c r="C46" s="9"/>
      <c r="D46" s="9"/>
      <c r="E46" s="9"/>
      <c r="F46" s="9"/>
      <c r="G46" s="12"/>
      <c r="H46" s="9"/>
      <c r="I46" s="12"/>
    </row>
    <row r="47" spans="1:12" ht="18.75" x14ac:dyDescent="0.2">
      <c r="A47" s="28" t="s">
        <v>27</v>
      </c>
      <c r="B47" s="13"/>
      <c r="C47" s="9"/>
      <c r="D47" s="9"/>
      <c r="E47" s="9"/>
      <c r="F47" s="9"/>
      <c r="G47" s="12"/>
      <c r="H47" s="9"/>
      <c r="I47" s="12"/>
    </row>
    <row r="48" spans="1:12" ht="37.5" x14ac:dyDescent="0.2">
      <c r="A48" s="30" t="s">
        <v>65</v>
      </c>
      <c r="B48" s="8" t="s">
        <v>28</v>
      </c>
      <c r="C48" s="9">
        <v>274</v>
      </c>
      <c r="D48" s="9">
        <v>301</v>
      </c>
      <c r="E48" s="9">
        <v>296</v>
      </c>
      <c r="F48" s="9">
        <v>302</v>
      </c>
      <c r="G48" s="49">
        <v>306</v>
      </c>
      <c r="H48" s="9">
        <v>308</v>
      </c>
      <c r="I48" s="14">
        <v>312</v>
      </c>
    </row>
    <row r="49" spans="1:15" ht="18.75" x14ac:dyDescent="0.2">
      <c r="A49" s="30" t="s">
        <v>59</v>
      </c>
      <c r="B49" s="8"/>
      <c r="C49" s="12"/>
      <c r="D49" s="12"/>
      <c r="E49" s="9"/>
      <c r="F49" s="9"/>
      <c r="G49" s="49"/>
      <c r="H49" s="9"/>
      <c r="I49" s="49"/>
    </row>
    <row r="50" spans="1:15" ht="18.75" x14ac:dyDescent="0.2">
      <c r="A50" s="30" t="s">
        <v>34</v>
      </c>
      <c r="B50" s="8" t="s">
        <v>28</v>
      </c>
      <c r="C50" s="12">
        <v>2</v>
      </c>
      <c r="D50" s="12">
        <v>2</v>
      </c>
      <c r="E50" s="9">
        <v>2</v>
      </c>
      <c r="F50" s="9">
        <v>2</v>
      </c>
      <c r="G50" s="49">
        <v>4</v>
      </c>
      <c r="H50" s="9">
        <v>2</v>
      </c>
      <c r="I50" s="49">
        <v>2</v>
      </c>
    </row>
    <row r="51" spans="1:15" ht="18.75" x14ac:dyDescent="0.2">
      <c r="A51" s="30" t="s">
        <v>56</v>
      </c>
      <c r="B51" s="8" t="s">
        <v>28</v>
      </c>
      <c r="C51" s="12">
        <v>1</v>
      </c>
      <c r="D51" s="12">
        <v>1</v>
      </c>
      <c r="E51" s="9">
        <v>1</v>
      </c>
      <c r="F51" s="9">
        <v>1</v>
      </c>
      <c r="G51" s="49">
        <v>1</v>
      </c>
      <c r="H51" s="9">
        <v>1</v>
      </c>
      <c r="I51" s="49">
        <v>1</v>
      </c>
    </row>
    <row r="52" spans="1:15" ht="18.75" x14ac:dyDescent="0.2">
      <c r="A52" s="30" t="s">
        <v>36</v>
      </c>
      <c r="B52" s="8" t="s">
        <v>28</v>
      </c>
      <c r="C52" s="12">
        <v>0</v>
      </c>
      <c r="D52" s="12">
        <v>0</v>
      </c>
      <c r="E52" s="9">
        <v>0</v>
      </c>
      <c r="F52" s="9">
        <v>0</v>
      </c>
      <c r="G52" s="49">
        <v>0</v>
      </c>
      <c r="H52" s="9">
        <v>0</v>
      </c>
      <c r="I52" s="49">
        <v>0</v>
      </c>
    </row>
    <row r="53" spans="1:15" ht="18.75" x14ac:dyDescent="0.2">
      <c r="A53" s="30" t="s">
        <v>37</v>
      </c>
      <c r="B53" s="8" t="s">
        <v>28</v>
      </c>
      <c r="C53" s="12">
        <v>30</v>
      </c>
      <c r="D53" s="12">
        <v>29</v>
      </c>
      <c r="E53" s="9">
        <v>28</v>
      </c>
      <c r="F53" s="9">
        <v>28</v>
      </c>
      <c r="G53" s="49">
        <v>28</v>
      </c>
      <c r="H53" s="9">
        <v>28</v>
      </c>
      <c r="I53" s="49">
        <v>29</v>
      </c>
    </row>
    <row r="54" spans="1:15" ht="20.25" customHeight="1" x14ac:dyDescent="0.2">
      <c r="A54" s="30" t="s">
        <v>38</v>
      </c>
      <c r="B54" s="8" t="s">
        <v>28</v>
      </c>
      <c r="C54" s="12">
        <v>10</v>
      </c>
      <c r="D54" s="12">
        <v>8</v>
      </c>
      <c r="E54" s="9">
        <v>8</v>
      </c>
      <c r="F54" s="9">
        <v>8</v>
      </c>
      <c r="G54" s="49">
        <v>8</v>
      </c>
      <c r="H54" s="9">
        <v>8</v>
      </c>
      <c r="I54" s="49">
        <v>8</v>
      </c>
    </row>
    <row r="55" spans="1:15" ht="18.75" x14ac:dyDescent="0.2">
      <c r="A55" s="30" t="s">
        <v>20</v>
      </c>
      <c r="B55" s="8" t="s">
        <v>28</v>
      </c>
      <c r="C55" s="12">
        <v>24</v>
      </c>
      <c r="D55" s="12">
        <v>24</v>
      </c>
      <c r="E55" s="9">
        <v>24</v>
      </c>
      <c r="F55" s="9">
        <v>24</v>
      </c>
      <c r="G55" s="49">
        <v>24</v>
      </c>
      <c r="H55" s="9">
        <v>24</v>
      </c>
      <c r="I55" s="49">
        <v>24</v>
      </c>
    </row>
    <row r="56" spans="1:15" ht="18.75" x14ac:dyDescent="0.2">
      <c r="A56" s="30" t="s">
        <v>24</v>
      </c>
      <c r="B56" s="8" t="s">
        <v>28</v>
      </c>
      <c r="C56" s="12">
        <v>92</v>
      </c>
      <c r="D56" s="12">
        <v>99</v>
      </c>
      <c r="E56" s="9">
        <v>94</v>
      </c>
      <c r="F56" s="9">
        <v>96</v>
      </c>
      <c r="G56" s="49">
        <v>96</v>
      </c>
      <c r="H56" s="9">
        <v>99</v>
      </c>
      <c r="I56" s="49">
        <v>100</v>
      </c>
    </row>
    <row r="57" spans="1:15" ht="18.75" x14ac:dyDescent="0.2">
      <c r="A57" s="30" t="s">
        <v>39</v>
      </c>
      <c r="B57" s="8" t="s">
        <v>28</v>
      </c>
      <c r="C57" s="12">
        <v>32</v>
      </c>
      <c r="D57" s="12">
        <v>33</v>
      </c>
      <c r="E57" s="9">
        <v>32</v>
      </c>
      <c r="F57" s="9">
        <v>32</v>
      </c>
      <c r="G57" s="49">
        <v>33</v>
      </c>
      <c r="H57" s="9">
        <v>33</v>
      </c>
      <c r="I57" s="49">
        <v>33</v>
      </c>
    </row>
    <row r="58" spans="1:15" ht="18.75" x14ac:dyDescent="0.2">
      <c r="A58" s="30" t="s">
        <v>44</v>
      </c>
      <c r="B58" s="8" t="s">
        <v>28</v>
      </c>
      <c r="C58" s="12">
        <v>83</v>
      </c>
      <c r="D58" s="12">
        <v>105</v>
      </c>
      <c r="E58" s="9">
        <v>107</v>
      </c>
      <c r="F58" s="9">
        <v>111</v>
      </c>
      <c r="G58" s="49">
        <v>113</v>
      </c>
      <c r="H58" s="9">
        <v>113</v>
      </c>
      <c r="I58" s="49">
        <v>115</v>
      </c>
    </row>
    <row r="59" spans="1:15" ht="37.5" x14ac:dyDescent="0.2">
      <c r="A59" s="30" t="s">
        <v>66</v>
      </c>
      <c r="B59" s="59" t="s">
        <v>12</v>
      </c>
      <c r="C59" s="49">
        <f t="shared" ref="C59:I59" si="12">C21/C10*100</f>
        <v>27.41318244591206</v>
      </c>
      <c r="D59" s="49">
        <f t="shared" si="12"/>
        <v>21.983463288974654</v>
      </c>
      <c r="E59" s="49">
        <f t="shared" si="12"/>
        <v>22.403515191635812</v>
      </c>
      <c r="F59" s="49">
        <f t="shared" si="12"/>
        <v>22.574392576857644</v>
      </c>
      <c r="G59" s="49">
        <f t="shared" si="12"/>
        <v>22.418167930398074</v>
      </c>
      <c r="H59" s="49">
        <f t="shared" si="12"/>
        <v>22.657605398690531</v>
      </c>
      <c r="I59" s="49">
        <f t="shared" si="12"/>
        <v>22.703633041580758</v>
      </c>
      <c r="J59" t="s">
        <v>112</v>
      </c>
    </row>
    <row r="60" spans="1:15" ht="19.5" x14ac:dyDescent="0.2">
      <c r="A60" s="42" t="s">
        <v>63</v>
      </c>
      <c r="B60" s="59" t="s">
        <v>28</v>
      </c>
      <c r="C60" s="12">
        <v>251</v>
      </c>
      <c r="D60" s="12">
        <v>279</v>
      </c>
      <c r="E60" s="12">
        <v>274</v>
      </c>
      <c r="F60" s="12">
        <v>282</v>
      </c>
      <c r="G60" s="14">
        <v>288</v>
      </c>
      <c r="H60" s="12">
        <v>288</v>
      </c>
      <c r="I60" s="14">
        <v>292</v>
      </c>
      <c r="J60">
        <v>532.64200000000005</v>
      </c>
      <c r="K60">
        <v>552.53499999999997</v>
      </c>
      <c r="L60">
        <v>637.67899999999997</v>
      </c>
      <c r="M60">
        <v>742.77800000000002</v>
      </c>
      <c r="N60">
        <v>821.56200000000001</v>
      </c>
      <c r="O60">
        <v>883.43700000000001</v>
      </c>
    </row>
    <row r="61" spans="1:15" ht="37.5" x14ac:dyDescent="0.2">
      <c r="A61" s="30" t="s">
        <v>73</v>
      </c>
      <c r="B61" s="59" t="s">
        <v>12</v>
      </c>
      <c r="C61" s="12">
        <v>12.8</v>
      </c>
      <c r="D61" s="12">
        <v>11.7</v>
      </c>
      <c r="E61" s="12">
        <v>13.5</v>
      </c>
      <c r="F61" s="12">
        <v>13.6</v>
      </c>
      <c r="G61" s="14">
        <v>13.6</v>
      </c>
      <c r="H61" s="12">
        <v>13.6</v>
      </c>
      <c r="I61" s="14">
        <v>13.9</v>
      </c>
      <c r="J61">
        <f>J60/C10*100</f>
        <v>12.787616762729886</v>
      </c>
      <c r="K61">
        <f>K60/D10*100</f>
        <v>11.670555901484359</v>
      </c>
      <c r="L61">
        <f>L60/D10*100</f>
        <v>13.468953852158949</v>
      </c>
      <c r="M61">
        <f>M60/F10*100</f>
        <v>13.455408229024984</v>
      </c>
      <c r="N61">
        <f>N60/H10*100</f>
        <v>14.052152717123786</v>
      </c>
      <c r="O61">
        <f>O60/I10*100</f>
        <v>14.406442017109411</v>
      </c>
    </row>
    <row r="62" spans="1:15" ht="18.75" x14ac:dyDescent="0.2">
      <c r="A62" s="30" t="s">
        <v>57</v>
      </c>
      <c r="B62" s="59" t="s">
        <v>28</v>
      </c>
      <c r="C62" s="12">
        <v>1158</v>
      </c>
      <c r="D62" s="12">
        <v>1141</v>
      </c>
      <c r="E62" s="49">
        <f>D62*101.1/100</f>
        <v>1153.5509999999999</v>
      </c>
      <c r="F62" s="49">
        <f>E62*99.7/100</f>
        <v>1150.0903469999998</v>
      </c>
      <c r="G62" s="49">
        <f>F62*99.7/100</f>
        <v>1146.6400759589999</v>
      </c>
      <c r="H62" s="49">
        <f>F62*99.7/100</f>
        <v>1146.6400759589999</v>
      </c>
      <c r="I62" s="49">
        <f>H62*99.6/100</f>
        <v>1142.0535156551639</v>
      </c>
      <c r="J62" t="s">
        <v>111</v>
      </c>
    </row>
    <row r="63" spans="1:15" ht="39" x14ac:dyDescent="0.2">
      <c r="A63" s="39" t="s">
        <v>4</v>
      </c>
      <c r="B63" s="71" t="s">
        <v>10</v>
      </c>
      <c r="C63" s="72">
        <v>1817.075</v>
      </c>
      <c r="D63" s="72">
        <v>2915.3960000000002</v>
      </c>
      <c r="E63" s="73">
        <f>D63*89.4/100</f>
        <v>2606.3640240000004</v>
      </c>
      <c r="F63" s="73">
        <f>E63*103.1/100</f>
        <v>2687.1613087440001</v>
      </c>
      <c r="G63" s="73">
        <f>F63*104.6/100</f>
        <v>2810.7707289462242</v>
      </c>
      <c r="H63" s="73">
        <f>F63*102.3/100</f>
        <v>2748.9660188451116</v>
      </c>
      <c r="I63" s="73">
        <f>H63*103.2/100</f>
        <v>2836.9329314481556</v>
      </c>
    </row>
    <row r="64" spans="1:15" ht="18.75" x14ac:dyDescent="0.2">
      <c r="A64" s="128" t="s">
        <v>75</v>
      </c>
      <c r="B64" s="129"/>
      <c r="C64" s="129"/>
      <c r="D64" s="129"/>
      <c r="E64" s="129"/>
      <c r="F64" s="129"/>
      <c r="G64" s="129"/>
      <c r="H64" s="129"/>
      <c r="I64" s="130"/>
    </row>
    <row r="65" spans="1:9" ht="19.5" x14ac:dyDescent="0.2">
      <c r="A65" s="74" t="s">
        <v>76</v>
      </c>
      <c r="B65" s="75" t="s">
        <v>30</v>
      </c>
      <c r="C65" s="61">
        <v>40.19</v>
      </c>
      <c r="D65" s="61">
        <v>39.832999999999998</v>
      </c>
      <c r="E65" s="76">
        <v>39833</v>
      </c>
      <c r="F65" s="76">
        <v>39830</v>
      </c>
      <c r="G65" s="76">
        <v>39830</v>
      </c>
      <c r="H65" s="76">
        <v>39833</v>
      </c>
      <c r="I65" s="76">
        <v>39833</v>
      </c>
    </row>
    <row r="66" spans="1:9" ht="58.5" x14ac:dyDescent="0.25">
      <c r="A66" s="74" t="s">
        <v>68</v>
      </c>
      <c r="B66" s="77" t="s">
        <v>30</v>
      </c>
      <c r="C66" s="78">
        <v>14.021000000000001</v>
      </c>
      <c r="D66" s="62">
        <v>13.33</v>
      </c>
      <c r="E66" s="62">
        <v>13.228999999999999</v>
      </c>
      <c r="F66" s="62">
        <v>12.851000000000001</v>
      </c>
      <c r="G66" s="79">
        <v>13.33</v>
      </c>
      <c r="H66" s="62">
        <v>13.33</v>
      </c>
      <c r="I66" s="62">
        <v>13.33</v>
      </c>
    </row>
    <row r="67" spans="1:9" ht="19.5" x14ac:dyDescent="0.2">
      <c r="A67" s="19" t="s">
        <v>31</v>
      </c>
      <c r="B67" s="7"/>
      <c r="C67" s="63"/>
      <c r="D67" s="64"/>
      <c r="E67" s="64"/>
      <c r="F67" s="64"/>
      <c r="G67" s="65"/>
      <c r="H67" s="64"/>
      <c r="I67" s="64"/>
    </row>
    <row r="68" spans="1:9" ht="18.75" x14ac:dyDescent="0.3">
      <c r="A68" s="33"/>
      <c r="B68" s="7" t="s">
        <v>30</v>
      </c>
      <c r="C68" s="63"/>
      <c r="D68" s="66"/>
      <c r="E68" s="66"/>
      <c r="F68" s="66"/>
      <c r="G68" s="67"/>
      <c r="H68" s="68"/>
      <c r="I68" s="68"/>
    </row>
    <row r="69" spans="1:9" ht="18.75" x14ac:dyDescent="0.25">
      <c r="A69" s="20" t="s">
        <v>113</v>
      </c>
      <c r="B69" s="7" t="s">
        <v>30</v>
      </c>
      <c r="C69" s="69">
        <v>0.05</v>
      </c>
      <c r="D69" s="66">
        <v>0.02</v>
      </c>
      <c r="E69" s="66">
        <v>1.6E-2</v>
      </c>
      <c r="F69" s="66">
        <v>1.6E-2</v>
      </c>
      <c r="G69" s="66">
        <v>1.6E-2</v>
      </c>
      <c r="H69" s="66">
        <v>1.6E-2</v>
      </c>
      <c r="I69" s="66">
        <v>1.6E-2</v>
      </c>
    </row>
    <row r="70" spans="1:9" ht="18.75" x14ac:dyDescent="0.3">
      <c r="A70" s="34" t="s">
        <v>36</v>
      </c>
      <c r="B70" s="7" t="s">
        <v>30</v>
      </c>
      <c r="C70" s="69">
        <v>0.67400000000000004</v>
      </c>
      <c r="D70" s="68">
        <v>0.5</v>
      </c>
      <c r="E70" s="68">
        <v>0.20699999999999999</v>
      </c>
      <c r="F70" s="68">
        <v>0.20100000000000001</v>
      </c>
      <c r="G70" s="68">
        <v>0.20699999999999999</v>
      </c>
      <c r="H70" s="68">
        <v>0.20699999999999999</v>
      </c>
      <c r="I70" s="68">
        <v>0.20699999999999999</v>
      </c>
    </row>
    <row r="71" spans="1:9" ht="18.75" x14ac:dyDescent="0.3">
      <c r="A71" s="34" t="s">
        <v>37</v>
      </c>
      <c r="B71" s="7" t="s">
        <v>30</v>
      </c>
      <c r="C71" s="69">
        <v>1.706</v>
      </c>
      <c r="D71" s="68">
        <v>0.6</v>
      </c>
      <c r="E71" s="68">
        <v>1.595</v>
      </c>
      <c r="F71" s="68">
        <v>1.546</v>
      </c>
      <c r="G71" s="68">
        <v>1.696</v>
      </c>
      <c r="H71" s="68">
        <v>1.696</v>
      </c>
      <c r="I71" s="68">
        <v>1.696</v>
      </c>
    </row>
    <row r="72" spans="1:9" ht="18.75" x14ac:dyDescent="0.3">
      <c r="A72" s="80" t="s">
        <v>38</v>
      </c>
      <c r="B72" s="77" t="s">
        <v>30</v>
      </c>
      <c r="C72" s="62">
        <v>0.8</v>
      </c>
      <c r="D72" s="81">
        <v>0.40600000000000003</v>
      </c>
      <c r="E72" s="81">
        <v>0.72299999999999998</v>
      </c>
      <c r="F72" s="81">
        <v>0.71</v>
      </c>
      <c r="G72" s="81">
        <v>0.72299999999999998</v>
      </c>
      <c r="H72" s="81">
        <v>0.72299999999999998</v>
      </c>
      <c r="I72" s="81">
        <v>0.72299999999999998</v>
      </c>
    </row>
    <row r="73" spans="1:9" ht="18.75" x14ac:dyDescent="0.3">
      <c r="A73" s="80" t="s">
        <v>20</v>
      </c>
      <c r="B73" s="77" t="s">
        <v>30</v>
      </c>
      <c r="C73" s="62">
        <v>0.3</v>
      </c>
      <c r="D73" s="81">
        <v>0.6</v>
      </c>
      <c r="E73" s="81">
        <v>0.53500000000000003</v>
      </c>
      <c r="F73" s="81">
        <v>0.53500000000000003</v>
      </c>
      <c r="G73" s="81">
        <v>0.53500000000000003</v>
      </c>
      <c r="H73" s="81">
        <v>0.53500000000000003</v>
      </c>
      <c r="I73" s="81">
        <v>0.53500000000000003</v>
      </c>
    </row>
    <row r="74" spans="1:9" ht="56.25" x14ac:dyDescent="0.25">
      <c r="A74" s="20" t="s">
        <v>0</v>
      </c>
      <c r="B74" s="77" t="s">
        <v>30</v>
      </c>
      <c r="C74" s="62">
        <v>2.88</v>
      </c>
      <c r="D74" s="81">
        <v>3.1</v>
      </c>
      <c r="E74" s="81">
        <v>3.1459999999999999</v>
      </c>
      <c r="F74" s="81">
        <v>3.1459999999999999</v>
      </c>
      <c r="G74" s="81">
        <v>3.1459999999999999</v>
      </c>
      <c r="H74" s="81">
        <v>3.1459999999999999</v>
      </c>
      <c r="I74" s="81">
        <v>3.1459999999999999</v>
      </c>
    </row>
    <row r="75" spans="1:9" ht="18.75" x14ac:dyDescent="0.3">
      <c r="A75" s="80" t="s">
        <v>39</v>
      </c>
      <c r="B75" s="77" t="s">
        <v>30</v>
      </c>
      <c r="C75" s="62">
        <v>2.7810000000000001</v>
      </c>
      <c r="D75" s="81">
        <v>2.5</v>
      </c>
      <c r="E75" s="81">
        <v>2.4550000000000001</v>
      </c>
      <c r="F75" s="81">
        <v>2.2679999999999998</v>
      </c>
      <c r="G75" s="81">
        <v>2.4550000000000001</v>
      </c>
      <c r="H75" s="81">
        <v>2.4550000000000001</v>
      </c>
      <c r="I75" s="81">
        <v>2.4550000000000001</v>
      </c>
    </row>
    <row r="76" spans="1:9" ht="37.5" x14ac:dyDescent="0.25">
      <c r="A76" s="20" t="s">
        <v>35</v>
      </c>
      <c r="B76" s="77" t="s">
        <v>30</v>
      </c>
      <c r="C76" s="62">
        <v>1</v>
      </c>
      <c r="D76" s="81">
        <v>0.7</v>
      </c>
      <c r="E76" s="81">
        <v>0.753</v>
      </c>
      <c r="F76" s="81">
        <v>0.73299999999999998</v>
      </c>
      <c r="G76" s="81">
        <v>0.753</v>
      </c>
      <c r="H76" s="81">
        <v>0.753</v>
      </c>
      <c r="I76" s="81">
        <v>0.753</v>
      </c>
    </row>
    <row r="77" spans="1:9" ht="18.75" x14ac:dyDescent="0.3">
      <c r="A77" s="80" t="s">
        <v>40</v>
      </c>
      <c r="B77" s="77" t="s">
        <v>30</v>
      </c>
      <c r="C77" s="62">
        <v>1.804</v>
      </c>
      <c r="D77" s="81">
        <v>1.63</v>
      </c>
      <c r="E77" s="81">
        <v>1.7070000000000001</v>
      </c>
      <c r="F77" s="81">
        <v>1.7070000000000001</v>
      </c>
      <c r="G77" s="81">
        <v>1.7070000000000001</v>
      </c>
      <c r="H77" s="81">
        <v>1.7070000000000001</v>
      </c>
      <c r="I77" s="81">
        <v>1.7070000000000001</v>
      </c>
    </row>
    <row r="78" spans="1:9" ht="18.75" x14ac:dyDescent="0.3">
      <c r="A78" s="80" t="s">
        <v>41</v>
      </c>
      <c r="B78" s="77" t="s">
        <v>30</v>
      </c>
      <c r="C78" s="62">
        <v>1.0069999999999999</v>
      </c>
      <c r="D78" s="81">
        <v>0.5</v>
      </c>
      <c r="E78" s="81">
        <v>0.91800000000000004</v>
      </c>
      <c r="F78" s="81">
        <v>0.91500000000000004</v>
      </c>
      <c r="G78" s="81">
        <v>0.91800000000000004</v>
      </c>
      <c r="H78" s="81">
        <v>0.91800000000000004</v>
      </c>
      <c r="I78" s="81">
        <v>0.91800000000000004</v>
      </c>
    </row>
    <row r="79" spans="1:9" ht="37.5" x14ac:dyDescent="0.3">
      <c r="A79" s="33" t="s">
        <v>42</v>
      </c>
      <c r="B79" s="77" t="s">
        <v>30</v>
      </c>
      <c r="C79" s="62">
        <v>0.5</v>
      </c>
      <c r="D79" s="81">
        <v>0.3</v>
      </c>
      <c r="E79" s="81">
        <v>0.29099999999999998</v>
      </c>
      <c r="F79" s="81">
        <v>0.29099999999999998</v>
      </c>
      <c r="G79" s="81">
        <v>0.29099999999999998</v>
      </c>
      <c r="H79" s="81">
        <v>0.29099999999999998</v>
      </c>
      <c r="I79" s="81">
        <v>0.29099999999999998</v>
      </c>
    </row>
    <row r="80" spans="1:9" ht="18.75" x14ac:dyDescent="0.3">
      <c r="A80" s="80" t="s">
        <v>44</v>
      </c>
      <c r="B80" s="77" t="s">
        <v>30</v>
      </c>
      <c r="C80" s="62">
        <v>0.51800000000000002</v>
      </c>
      <c r="D80" s="82">
        <v>2.48</v>
      </c>
      <c r="E80" s="82">
        <v>0.88300000000000001</v>
      </c>
      <c r="F80" s="82">
        <v>0.78300000000000003</v>
      </c>
      <c r="G80" s="82">
        <v>0.88300000000000001</v>
      </c>
      <c r="H80" s="82">
        <v>0.88300000000000001</v>
      </c>
      <c r="I80" s="82">
        <v>0.88300000000000001</v>
      </c>
    </row>
    <row r="81" spans="1:9" ht="54.75" customHeight="1" x14ac:dyDescent="0.3">
      <c r="A81" s="36" t="s">
        <v>50</v>
      </c>
      <c r="B81" s="83" t="s">
        <v>30</v>
      </c>
      <c r="C81" s="52">
        <v>1.78</v>
      </c>
      <c r="D81" s="52">
        <v>1.8353999999999999</v>
      </c>
      <c r="E81" s="52">
        <v>1.8785000000000001</v>
      </c>
      <c r="F81" s="52">
        <v>1.8694999999999999</v>
      </c>
      <c r="G81" s="84">
        <v>1.8995</v>
      </c>
      <c r="H81" s="52">
        <v>1.8705000000000001</v>
      </c>
      <c r="I81" s="84">
        <v>1.8705000000000001</v>
      </c>
    </row>
    <row r="82" spans="1:9" ht="18.75" x14ac:dyDescent="0.3">
      <c r="A82" s="85" t="s">
        <v>43</v>
      </c>
      <c r="B82" s="59"/>
      <c r="C82" s="12">
        <v>1.3480000000000001</v>
      </c>
      <c r="D82" s="12">
        <v>1.385</v>
      </c>
      <c r="E82" s="12">
        <v>1.429</v>
      </c>
      <c r="F82" s="12">
        <v>1.429</v>
      </c>
      <c r="G82" s="86">
        <v>1.429</v>
      </c>
      <c r="H82" s="12">
        <v>1.429</v>
      </c>
      <c r="I82" s="86">
        <v>1.429</v>
      </c>
    </row>
    <row r="83" spans="1:9" ht="18.75" x14ac:dyDescent="0.3">
      <c r="A83" s="35" t="s">
        <v>40</v>
      </c>
      <c r="B83" s="59" t="s">
        <v>30</v>
      </c>
      <c r="C83" s="12"/>
      <c r="D83" s="12"/>
      <c r="E83" s="12"/>
      <c r="F83" s="12"/>
      <c r="G83" s="14"/>
      <c r="H83" s="12"/>
      <c r="I83" s="14"/>
    </row>
    <row r="84" spans="1:9" ht="18.75" x14ac:dyDescent="0.3">
      <c r="A84" s="35" t="s">
        <v>45</v>
      </c>
      <c r="B84" s="59" t="s">
        <v>30</v>
      </c>
      <c r="C84" s="12">
        <v>0.189</v>
      </c>
      <c r="D84" s="12">
        <v>0.20200000000000001</v>
      </c>
      <c r="E84" s="12">
        <v>0.19800000000000001</v>
      </c>
      <c r="F84" s="12">
        <v>0.187</v>
      </c>
      <c r="G84" s="86">
        <v>0.192</v>
      </c>
      <c r="H84" s="12">
        <v>0.188</v>
      </c>
      <c r="I84" s="86">
        <v>0.188</v>
      </c>
    </row>
    <row r="85" spans="1:9" ht="18.75" x14ac:dyDescent="0.3">
      <c r="A85" s="35" t="s">
        <v>46</v>
      </c>
      <c r="B85" s="59" t="s">
        <v>30</v>
      </c>
      <c r="C85" s="12">
        <v>0</v>
      </c>
      <c r="D85" s="12">
        <v>0</v>
      </c>
      <c r="E85" s="12">
        <v>0</v>
      </c>
      <c r="F85" s="12">
        <v>0</v>
      </c>
      <c r="G85" s="14">
        <v>0</v>
      </c>
      <c r="H85" s="12">
        <v>0</v>
      </c>
      <c r="I85" s="14">
        <v>0</v>
      </c>
    </row>
    <row r="86" spans="1:9" ht="18.75" x14ac:dyDescent="0.3">
      <c r="A86" s="35" t="s">
        <v>47</v>
      </c>
      <c r="B86" s="59" t="s">
        <v>29</v>
      </c>
      <c r="C86" s="86">
        <v>0.24249999999999999</v>
      </c>
      <c r="D86" s="86">
        <v>0.24729999999999999</v>
      </c>
      <c r="E86" s="86">
        <v>0.2515</v>
      </c>
      <c r="F86" s="86">
        <v>0.2535</v>
      </c>
      <c r="G86" s="86">
        <v>0.27850000000000003</v>
      </c>
      <c r="H86" s="86">
        <v>0.2535</v>
      </c>
      <c r="I86" s="86">
        <v>0.2535</v>
      </c>
    </row>
    <row r="87" spans="1:9" ht="56.25" x14ac:dyDescent="0.3">
      <c r="A87" s="36" t="s">
        <v>67</v>
      </c>
      <c r="B87" s="59" t="s">
        <v>30</v>
      </c>
      <c r="C87" s="12">
        <v>1825</v>
      </c>
      <c r="D87" s="12">
        <v>1826</v>
      </c>
      <c r="E87" s="12">
        <v>1860</v>
      </c>
      <c r="F87" s="12">
        <v>1879</v>
      </c>
      <c r="G87" s="49">
        <v>1879</v>
      </c>
      <c r="H87" s="12">
        <v>1893</v>
      </c>
      <c r="I87" s="49">
        <v>1908</v>
      </c>
    </row>
    <row r="88" spans="1:9" ht="19.5" x14ac:dyDescent="0.2">
      <c r="A88" s="23" t="s">
        <v>31</v>
      </c>
      <c r="B88" s="59"/>
      <c r="C88" s="12"/>
      <c r="D88" s="12"/>
      <c r="E88" s="12"/>
      <c r="F88" s="12"/>
      <c r="G88" s="14"/>
      <c r="H88" s="12"/>
      <c r="I88" s="14"/>
    </row>
    <row r="89" spans="1:9" ht="18.75" x14ac:dyDescent="0.3">
      <c r="A89" s="37" t="s">
        <v>34</v>
      </c>
      <c r="B89" s="59" t="s">
        <v>30</v>
      </c>
      <c r="C89" s="12">
        <v>2</v>
      </c>
      <c r="D89" s="12">
        <v>2</v>
      </c>
      <c r="E89" s="12">
        <v>2</v>
      </c>
      <c r="F89" s="12">
        <v>2</v>
      </c>
      <c r="G89" s="12">
        <v>2</v>
      </c>
      <c r="H89" s="12">
        <v>2</v>
      </c>
      <c r="I89" s="49">
        <v>2</v>
      </c>
    </row>
    <row r="90" spans="1:9" ht="37.5" x14ac:dyDescent="0.2">
      <c r="A90" s="38" t="s">
        <v>48</v>
      </c>
      <c r="B90" s="59" t="s">
        <v>29</v>
      </c>
      <c r="C90" s="12">
        <v>2</v>
      </c>
      <c r="D90" s="12">
        <v>2</v>
      </c>
      <c r="E90" s="12">
        <v>2</v>
      </c>
      <c r="F90" s="12">
        <v>2</v>
      </c>
      <c r="G90" s="12">
        <v>2</v>
      </c>
      <c r="H90" s="12">
        <v>2</v>
      </c>
      <c r="I90" s="49">
        <v>2</v>
      </c>
    </row>
    <row r="91" spans="1:9" ht="18.75" x14ac:dyDescent="0.3">
      <c r="A91" s="87" t="s">
        <v>36</v>
      </c>
      <c r="B91" s="59" t="s">
        <v>30</v>
      </c>
      <c r="C91" s="12">
        <v>0</v>
      </c>
      <c r="D91" s="12">
        <v>0</v>
      </c>
      <c r="E91" s="12">
        <v>0</v>
      </c>
      <c r="F91" s="12">
        <v>0</v>
      </c>
      <c r="G91" s="12">
        <v>0</v>
      </c>
      <c r="H91" s="12">
        <v>0</v>
      </c>
      <c r="I91" s="49">
        <v>0</v>
      </c>
    </row>
    <row r="92" spans="1:9" ht="18.75" x14ac:dyDescent="0.3">
      <c r="A92" s="87" t="s">
        <v>37</v>
      </c>
      <c r="B92" s="59" t="s">
        <v>30</v>
      </c>
      <c r="C92" s="12">
        <v>392</v>
      </c>
      <c r="D92" s="12">
        <v>436</v>
      </c>
      <c r="E92" s="12">
        <v>438</v>
      </c>
      <c r="F92" s="12">
        <v>408</v>
      </c>
      <c r="G92" s="12">
        <v>408</v>
      </c>
      <c r="H92" s="12">
        <v>408</v>
      </c>
      <c r="I92" s="49">
        <v>428</v>
      </c>
    </row>
    <row r="93" spans="1:9" ht="24" customHeight="1" x14ac:dyDescent="0.2">
      <c r="A93" s="88" t="s">
        <v>38</v>
      </c>
      <c r="B93" s="59" t="s">
        <v>30</v>
      </c>
      <c r="C93" s="12">
        <v>187</v>
      </c>
      <c r="D93" s="12">
        <v>81</v>
      </c>
      <c r="E93" s="12">
        <v>82</v>
      </c>
      <c r="F93" s="12">
        <v>82</v>
      </c>
      <c r="G93" s="12">
        <v>82</v>
      </c>
      <c r="H93" s="12">
        <v>82</v>
      </c>
      <c r="I93" s="49">
        <v>82</v>
      </c>
    </row>
    <row r="94" spans="1:9" ht="18.75" x14ac:dyDescent="0.3">
      <c r="A94" s="87" t="s">
        <v>20</v>
      </c>
      <c r="B94" s="59" t="s">
        <v>29</v>
      </c>
      <c r="C94" s="12">
        <v>147</v>
      </c>
      <c r="D94" s="12">
        <v>147</v>
      </c>
      <c r="E94" s="12">
        <v>148</v>
      </c>
      <c r="F94" s="12">
        <v>148</v>
      </c>
      <c r="G94" s="12">
        <v>149</v>
      </c>
      <c r="H94" s="12">
        <v>149</v>
      </c>
      <c r="I94" s="49">
        <v>150</v>
      </c>
    </row>
    <row r="95" spans="1:9" ht="18.75" x14ac:dyDescent="0.2">
      <c r="A95" s="38" t="s">
        <v>24</v>
      </c>
      <c r="B95" s="59" t="s">
        <v>29</v>
      </c>
      <c r="C95" s="12">
        <v>489</v>
      </c>
      <c r="D95" s="12">
        <v>493</v>
      </c>
      <c r="E95" s="12">
        <v>495</v>
      </c>
      <c r="F95" s="12">
        <v>498</v>
      </c>
      <c r="G95" s="12">
        <v>501</v>
      </c>
      <c r="H95" s="12">
        <v>501</v>
      </c>
      <c r="I95" s="49">
        <v>504</v>
      </c>
    </row>
    <row r="96" spans="1:9" ht="18.75" x14ac:dyDescent="0.3">
      <c r="A96" s="87" t="s">
        <v>39</v>
      </c>
      <c r="B96" s="59" t="s">
        <v>29</v>
      </c>
      <c r="C96" s="12">
        <v>137</v>
      </c>
      <c r="D96" s="12">
        <v>138</v>
      </c>
      <c r="E96" s="12">
        <v>138</v>
      </c>
      <c r="F96" s="12">
        <v>138</v>
      </c>
      <c r="G96" s="12">
        <v>138</v>
      </c>
      <c r="H96" s="12">
        <v>138</v>
      </c>
      <c r="I96" s="49">
        <v>138</v>
      </c>
    </row>
    <row r="97" spans="1:10" ht="18.75" x14ac:dyDescent="0.3">
      <c r="A97" s="87" t="s">
        <v>44</v>
      </c>
      <c r="B97" s="59" t="s">
        <v>29</v>
      </c>
      <c r="C97" s="12">
        <v>469</v>
      </c>
      <c r="D97" s="12">
        <v>527</v>
      </c>
      <c r="E97" s="12">
        <v>555</v>
      </c>
      <c r="F97" s="12">
        <v>601</v>
      </c>
      <c r="G97" s="12">
        <v>611</v>
      </c>
      <c r="H97" s="12">
        <v>611</v>
      </c>
      <c r="I97" s="49">
        <v>603</v>
      </c>
    </row>
    <row r="98" spans="1:10" ht="39" x14ac:dyDescent="0.2">
      <c r="A98" s="23" t="s">
        <v>78</v>
      </c>
      <c r="B98" s="59" t="s">
        <v>12</v>
      </c>
      <c r="C98" s="12">
        <v>2.9</v>
      </c>
      <c r="D98" s="12">
        <v>2.2000000000000002</v>
      </c>
      <c r="E98" s="49">
        <v>3</v>
      </c>
      <c r="F98" s="49">
        <v>3</v>
      </c>
      <c r="G98" s="49">
        <v>3</v>
      </c>
      <c r="H98" s="49">
        <v>3</v>
      </c>
      <c r="I98" s="49">
        <v>3</v>
      </c>
      <c r="J98" s="61"/>
    </row>
    <row r="99" spans="1:10" ht="58.5" x14ac:dyDescent="0.2">
      <c r="A99" s="23" t="s">
        <v>70</v>
      </c>
      <c r="B99" s="59" t="s">
        <v>13</v>
      </c>
      <c r="C99" s="54">
        <f t="shared" ref="C99:I99" si="13">C121/C66/12*1000</f>
        <v>19326.961938045311</v>
      </c>
      <c r="D99" s="54">
        <f t="shared" si="13"/>
        <v>21541.504126031508</v>
      </c>
      <c r="E99" s="54">
        <f t="shared" si="13"/>
        <v>23317.459117595183</v>
      </c>
      <c r="F99" s="54">
        <f t="shared" si="13"/>
        <v>23279.64101366949</v>
      </c>
      <c r="G99" s="54">
        <f t="shared" si="13"/>
        <v>22601.900475118782</v>
      </c>
      <c r="H99" s="54">
        <f t="shared" si="13"/>
        <v>23279.569892473119</v>
      </c>
      <c r="I99" s="54">
        <f t="shared" si="13"/>
        <v>23977.15053763441</v>
      </c>
    </row>
    <row r="100" spans="1:10" ht="19.5" x14ac:dyDescent="0.2">
      <c r="A100" s="23" t="s">
        <v>31</v>
      </c>
      <c r="B100" s="59"/>
      <c r="C100" s="12"/>
      <c r="D100" s="12"/>
      <c r="E100" s="12"/>
      <c r="F100" s="89"/>
      <c r="G100" s="14"/>
      <c r="H100" s="89"/>
      <c r="I100" s="14"/>
    </row>
    <row r="101" spans="1:10" ht="18.75" x14ac:dyDescent="0.3">
      <c r="A101" s="33" t="s">
        <v>34</v>
      </c>
      <c r="B101" s="59" t="s">
        <v>13</v>
      </c>
      <c r="C101" s="12"/>
      <c r="D101" s="12"/>
      <c r="E101" s="12"/>
      <c r="F101" s="12"/>
      <c r="G101" s="14"/>
      <c r="H101" s="12"/>
      <c r="I101" s="14"/>
    </row>
    <row r="102" spans="1:10" ht="37.5" x14ac:dyDescent="0.2">
      <c r="A102" s="20" t="s">
        <v>48</v>
      </c>
      <c r="B102" s="59" t="s">
        <v>13</v>
      </c>
      <c r="C102" s="49">
        <v>15023</v>
      </c>
      <c r="D102" s="49">
        <v>14003</v>
      </c>
      <c r="E102" s="49">
        <v>12630.71</v>
      </c>
      <c r="F102" s="49">
        <v>12895</v>
      </c>
      <c r="G102" s="90"/>
      <c r="H102" s="49">
        <f t="shared" ref="H102:H112" si="14">F102*104.1/100</f>
        <v>13423.695</v>
      </c>
      <c r="I102" s="49">
        <f t="shared" ref="I102:I109" si="15">H102*104.2/100</f>
        <v>13987.49019</v>
      </c>
    </row>
    <row r="103" spans="1:10" ht="18.75" x14ac:dyDescent="0.3">
      <c r="A103" s="80" t="s">
        <v>36</v>
      </c>
      <c r="B103" s="59" t="s">
        <v>13</v>
      </c>
      <c r="C103" s="60">
        <v>29446</v>
      </c>
      <c r="D103" s="60">
        <v>31328</v>
      </c>
      <c r="E103" s="49">
        <f t="shared" ref="E103:E112" si="16">D103*90.2/100</f>
        <v>28257.856</v>
      </c>
      <c r="F103" s="49">
        <f t="shared" ref="F103:F112" si="17">E103*102.1/100</f>
        <v>28851.270976</v>
      </c>
      <c r="G103" s="90">
        <f t="shared" ref="G103:G112" si="18">F103*102.9/100</f>
        <v>29687.957834304005</v>
      </c>
      <c r="H103" s="49">
        <f t="shared" si="14"/>
        <v>30034.173086015995</v>
      </c>
      <c r="I103" s="49">
        <f t="shared" si="15"/>
        <v>31295.608355628665</v>
      </c>
    </row>
    <row r="104" spans="1:10" ht="18.75" x14ac:dyDescent="0.3">
      <c r="A104" s="80" t="s">
        <v>37</v>
      </c>
      <c r="B104" s="59" t="s">
        <v>13</v>
      </c>
      <c r="C104" s="49">
        <v>28825</v>
      </c>
      <c r="D104" s="49">
        <v>35396</v>
      </c>
      <c r="E104" s="49">
        <f t="shared" si="16"/>
        <v>31927.192000000003</v>
      </c>
      <c r="F104" s="49">
        <f t="shared" si="17"/>
        <v>32597.663032</v>
      </c>
      <c r="G104" s="90">
        <f t="shared" si="18"/>
        <v>33542.995259928</v>
      </c>
      <c r="H104" s="49">
        <f t="shared" si="14"/>
        <v>33934.167216312002</v>
      </c>
      <c r="I104" s="49">
        <f t="shared" si="15"/>
        <v>35359.40223939711</v>
      </c>
    </row>
    <row r="105" spans="1:10" ht="18.75" x14ac:dyDescent="0.3">
      <c r="A105" s="80" t="s">
        <v>38</v>
      </c>
      <c r="B105" s="59" t="s">
        <v>13</v>
      </c>
      <c r="C105" s="49">
        <v>26123</v>
      </c>
      <c r="D105" s="49">
        <v>26219</v>
      </c>
      <c r="E105" s="49">
        <f t="shared" si="16"/>
        <v>23649.538000000004</v>
      </c>
      <c r="F105" s="49">
        <f t="shared" si="17"/>
        <v>24146.178298000003</v>
      </c>
      <c r="G105" s="49">
        <f t="shared" si="18"/>
        <v>24846.417468642005</v>
      </c>
      <c r="H105" s="49">
        <f t="shared" si="14"/>
        <v>25136.171608218003</v>
      </c>
      <c r="I105" s="49">
        <f t="shared" si="15"/>
        <v>26191.890815763163</v>
      </c>
    </row>
    <row r="106" spans="1:10" ht="18.75" x14ac:dyDescent="0.3">
      <c r="A106" s="80" t="s">
        <v>20</v>
      </c>
      <c r="B106" s="59" t="s">
        <v>13</v>
      </c>
      <c r="C106" s="49">
        <v>35402</v>
      </c>
      <c r="D106" s="49">
        <v>40362</v>
      </c>
      <c r="E106" s="49">
        <f t="shared" si="16"/>
        <v>36406.523999999998</v>
      </c>
      <c r="F106" s="49">
        <f t="shared" si="17"/>
        <v>37171.061003999996</v>
      </c>
      <c r="G106" s="49">
        <f t="shared" si="18"/>
        <v>38249.021773115994</v>
      </c>
      <c r="H106" s="49">
        <f t="shared" si="14"/>
        <v>38695.074505163997</v>
      </c>
      <c r="I106" s="49">
        <f t="shared" si="15"/>
        <v>40320.267634380885</v>
      </c>
    </row>
    <row r="107" spans="1:10" ht="56.25" x14ac:dyDescent="0.2">
      <c r="A107" s="38" t="s">
        <v>0</v>
      </c>
      <c r="B107" s="59" t="s">
        <v>13</v>
      </c>
      <c r="C107" s="49">
        <v>18342</v>
      </c>
      <c r="D107" s="49">
        <v>18431</v>
      </c>
      <c r="E107" s="49">
        <f t="shared" si="16"/>
        <v>16624.761999999999</v>
      </c>
      <c r="F107" s="49">
        <f t="shared" si="17"/>
        <v>16973.882001999998</v>
      </c>
      <c r="G107" s="49">
        <f t="shared" si="18"/>
        <v>17466.124580058</v>
      </c>
      <c r="H107" s="49">
        <f t="shared" si="14"/>
        <v>17669.811164081999</v>
      </c>
      <c r="I107" s="49">
        <f t="shared" si="15"/>
        <v>18411.943232973445</v>
      </c>
    </row>
    <row r="108" spans="1:10" ht="18.75" x14ac:dyDescent="0.3">
      <c r="A108" s="80" t="s">
        <v>39</v>
      </c>
      <c r="B108" s="59" t="s">
        <v>13</v>
      </c>
      <c r="C108" s="49">
        <v>41609</v>
      </c>
      <c r="D108" s="49">
        <v>41855</v>
      </c>
      <c r="E108" s="49">
        <f t="shared" si="16"/>
        <v>37753.21</v>
      </c>
      <c r="F108" s="49">
        <f t="shared" si="17"/>
        <v>38546.027410000002</v>
      </c>
      <c r="G108" s="49">
        <f t="shared" si="18"/>
        <v>39663.862204890007</v>
      </c>
      <c r="H108" s="49">
        <f t="shared" si="14"/>
        <v>40126.414533809999</v>
      </c>
      <c r="I108" s="49">
        <f t="shared" si="15"/>
        <v>41811.72394423002</v>
      </c>
    </row>
    <row r="109" spans="1:10" ht="37.5" x14ac:dyDescent="0.2">
      <c r="A109" s="20" t="s">
        <v>35</v>
      </c>
      <c r="B109" s="59" t="s">
        <v>13</v>
      </c>
      <c r="C109" s="49">
        <v>41885</v>
      </c>
      <c r="D109" s="49">
        <v>43061</v>
      </c>
      <c r="E109" s="49">
        <f t="shared" si="16"/>
        <v>38841.022000000004</v>
      </c>
      <c r="F109" s="49">
        <f t="shared" si="17"/>
        <v>39656.683462000001</v>
      </c>
      <c r="G109" s="49">
        <f t="shared" si="18"/>
        <v>40806.727282398002</v>
      </c>
      <c r="H109" s="49">
        <f t="shared" si="14"/>
        <v>41282.607483941996</v>
      </c>
      <c r="I109" s="49">
        <f t="shared" si="15"/>
        <v>43016.476998267564</v>
      </c>
    </row>
    <row r="110" spans="1:10" ht="18.75" x14ac:dyDescent="0.3">
      <c r="A110" s="80" t="s">
        <v>40</v>
      </c>
      <c r="B110" s="59" t="s">
        <v>13</v>
      </c>
      <c r="C110" s="49">
        <v>19643</v>
      </c>
      <c r="D110" s="49">
        <v>20409</v>
      </c>
      <c r="E110" s="49">
        <f t="shared" si="16"/>
        <v>18408.918000000001</v>
      </c>
      <c r="F110" s="49">
        <f t="shared" si="17"/>
        <v>18795.505278000001</v>
      </c>
      <c r="G110" s="49">
        <f t="shared" si="18"/>
        <v>19340.574931062001</v>
      </c>
      <c r="H110" s="49">
        <f t="shared" si="14"/>
        <v>19566.120994397999</v>
      </c>
      <c r="I110" s="49">
        <f>G110*104.2/100</f>
        <v>20152.879078166607</v>
      </c>
    </row>
    <row r="111" spans="1:10" ht="18.75" x14ac:dyDescent="0.3">
      <c r="A111" s="80" t="s">
        <v>41</v>
      </c>
      <c r="B111" s="59" t="s">
        <v>13</v>
      </c>
      <c r="C111" s="49">
        <v>20425</v>
      </c>
      <c r="D111" s="49">
        <v>23412</v>
      </c>
      <c r="E111" s="49">
        <f t="shared" si="16"/>
        <v>21117.624</v>
      </c>
      <c r="F111" s="49">
        <f t="shared" si="17"/>
        <v>21561.094104</v>
      </c>
      <c r="G111" s="49">
        <f t="shared" si="18"/>
        <v>22186.365833016</v>
      </c>
      <c r="H111" s="49">
        <f t="shared" si="14"/>
        <v>22445.098962264001</v>
      </c>
      <c r="I111" s="49">
        <f>G111*104.2/100</f>
        <v>23118.193198002671</v>
      </c>
    </row>
    <row r="112" spans="1:10" ht="37.5" x14ac:dyDescent="0.3">
      <c r="A112" s="33" t="s">
        <v>42</v>
      </c>
      <c r="B112" s="59" t="s">
        <v>13</v>
      </c>
      <c r="C112" s="49">
        <v>18471</v>
      </c>
      <c r="D112" s="49">
        <v>21962</v>
      </c>
      <c r="E112" s="49">
        <f t="shared" si="16"/>
        <v>19809.724000000002</v>
      </c>
      <c r="F112" s="49">
        <f t="shared" si="17"/>
        <v>20225.728203999999</v>
      </c>
      <c r="G112" s="49">
        <f t="shared" si="18"/>
        <v>20812.274321916</v>
      </c>
      <c r="H112" s="49">
        <f t="shared" si="14"/>
        <v>21054.983060363997</v>
      </c>
      <c r="I112" s="49">
        <f>G112*104.2/100</f>
        <v>21686.389843436475</v>
      </c>
    </row>
    <row r="113" spans="1:14" ht="18.75" x14ac:dyDescent="0.3">
      <c r="A113" s="80" t="s">
        <v>44</v>
      </c>
      <c r="B113" s="59" t="s">
        <v>13</v>
      </c>
      <c r="C113" s="49">
        <v>15120</v>
      </c>
      <c r="D113" s="49">
        <v>14112</v>
      </c>
      <c r="E113" s="49"/>
      <c r="F113" s="49"/>
      <c r="G113" s="49"/>
      <c r="H113" s="49"/>
      <c r="I113" s="49"/>
    </row>
    <row r="114" spans="1:14" ht="58.9" customHeight="1" x14ac:dyDescent="0.3">
      <c r="A114" s="36" t="s">
        <v>95</v>
      </c>
      <c r="B114" s="59" t="s">
        <v>13</v>
      </c>
      <c r="C114" s="12">
        <v>20019</v>
      </c>
      <c r="D114" s="12">
        <v>21786</v>
      </c>
      <c r="E114" s="12">
        <v>22272</v>
      </c>
      <c r="F114" s="12">
        <v>22881</v>
      </c>
      <c r="G114" s="49">
        <v>23256</v>
      </c>
      <c r="H114" s="12">
        <v>24687</v>
      </c>
      <c r="I114" s="49">
        <v>25105</v>
      </c>
    </row>
    <row r="115" spans="1:14" ht="18.75" x14ac:dyDescent="0.3">
      <c r="A115" s="85" t="s">
        <v>94</v>
      </c>
      <c r="B115" s="59"/>
      <c r="C115" s="12"/>
      <c r="D115" s="12"/>
      <c r="E115" s="12"/>
      <c r="F115" s="12"/>
      <c r="G115" s="14"/>
      <c r="H115" s="12"/>
      <c r="I115" s="14"/>
    </row>
    <row r="116" spans="1:14" ht="18.75" x14ac:dyDescent="0.3">
      <c r="A116" s="35" t="s">
        <v>40</v>
      </c>
      <c r="B116" s="59" t="s">
        <v>13</v>
      </c>
      <c r="C116" s="12">
        <v>17638</v>
      </c>
      <c r="D116" s="12">
        <v>19387</v>
      </c>
      <c r="E116" s="12">
        <v>19672</v>
      </c>
      <c r="F116" s="12">
        <v>19784</v>
      </c>
      <c r="G116" s="14">
        <v>19784</v>
      </c>
      <c r="H116" s="12">
        <v>21250</v>
      </c>
      <c r="I116" s="49">
        <v>21250</v>
      </c>
    </row>
    <row r="117" spans="1:14" ht="18.75" x14ac:dyDescent="0.3">
      <c r="A117" s="35" t="s">
        <v>45</v>
      </c>
      <c r="B117" s="59" t="s">
        <v>13</v>
      </c>
      <c r="C117" s="12">
        <v>15304</v>
      </c>
      <c r="D117" s="12">
        <v>17077</v>
      </c>
      <c r="E117" s="12">
        <v>20254</v>
      </c>
      <c r="F117" s="12">
        <v>25730</v>
      </c>
      <c r="G117" s="14">
        <v>26735</v>
      </c>
      <c r="H117" s="12">
        <v>32536</v>
      </c>
      <c r="I117" s="49">
        <v>36689</v>
      </c>
    </row>
    <row r="118" spans="1:14" ht="18.75" x14ac:dyDescent="0.3">
      <c r="A118" s="35" t="s">
        <v>46</v>
      </c>
      <c r="B118" s="59" t="s">
        <v>13</v>
      </c>
      <c r="C118" s="12"/>
      <c r="D118" s="12">
        <v>0</v>
      </c>
      <c r="E118" s="12"/>
      <c r="F118" s="12"/>
      <c r="G118" s="14"/>
      <c r="H118" s="12"/>
      <c r="I118" s="14"/>
    </row>
    <row r="119" spans="1:14" ht="18.75" x14ac:dyDescent="0.3">
      <c r="A119" s="35" t="s">
        <v>47</v>
      </c>
      <c r="B119" s="59" t="s">
        <v>13</v>
      </c>
      <c r="C119" s="12">
        <v>36943</v>
      </c>
      <c r="D119" s="12">
        <v>39091</v>
      </c>
      <c r="E119" s="12">
        <v>38639</v>
      </c>
      <c r="F119" s="12">
        <v>38240</v>
      </c>
      <c r="G119" s="14">
        <v>38671</v>
      </c>
      <c r="H119" s="12">
        <v>38243</v>
      </c>
      <c r="I119" s="14">
        <v>38242</v>
      </c>
    </row>
    <row r="120" spans="1:14" ht="60" customHeight="1" x14ac:dyDescent="0.2">
      <c r="A120" s="42" t="s">
        <v>64</v>
      </c>
      <c r="B120" s="59" t="s">
        <v>13</v>
      </c>
      <c r="C120" s="54">
        <f t="shared" ref="C120:D120" si="19">C123/C87/12*1000000</f>
        <v>7710.3607305936066</v>
      </c>
      <c r="D120" s="54">
        <f t="shared" si="19"/>
        <v>9116.5899963490319</v>
      </c>
      <c r="E120" s="54">
        <v>8223.17</v>
      </c>
      <c r="F120" s="54">
        <v>8395.86</v>
      </c>
      <c r="G120" s="54"/>
      <c r="H120" s="54">
        <v>8740.09</v>
      </c>
      <c r="I120" s="54">
        <v>9107.17</v>
      </c>
    </row>
    <row r="121" spans="1:14" ht="42.75" customHeight="1" x14ac:dyDescent="0.2">
      <c r="A121" s="91" t="s">
        <v>69</v>
      </c>
      <c r="B121" s="59"/>
      <c r="C121" s="12">
        <v>3251.8</v>
      </c>
      <c r="D121" s="12">
        <v>3445.779</v>
      </c>
      <c r="E121" s="12">
        <v>3701.6</v>
      </c>
      <c r="F121" s="12">
        <v>3590</v>
      </c>
      <c r="G121" s="14">
        <v>3615.4</v>
      </c>
      <c r="H121" s="12">
        <v>3723.8</v>
      </c>
      <c r="I121" s="14">
        <v>3835.3850000000002</v>
      </c>
    </row>
    <row r="122" spans="1:14" ht="18.75" x14ac:dyDescent="0.2">
      <c r="A122" s="92" t="s">
        <v>31</v>
      </c>
      <c r="B122" s="59" t="s">
        <v>10</v>
      </c>
      <c r="C122" s="12"/>
      <c r="D122" s="12"/>
      <c r="E122" s="12"/>
      <c r="F122" s="12"/>
      <c r="G122" s="14"/>
      <c r="H122" s="12"/>
      <c r="I122" s="14"/>
    </row>
    <row r="123" spans="1:14" ht="37.5" x14ac:dyDescent="0.2">
      <c r="A123" s="92" t="s">
        <v>106</v>
      </c>
      <c r="B123" s="59" t="s">
        <v>10</v>
      </c>
      <c r="C123" s="12">
        <v>168.8569</v>
      </c>
      <c r="D123" s="12">
        <v>199.76272</v>
      </c>
      <c r="E123" s="12">
        <f>D123*90.2/100</f>
        <v>180.18597344000003</v>
      </c>
      <c r="F123" s="12">
        <f>E123*102.1/100</f>
        <v>183.96987888224001</v>
      </c>
      <c r="G123" s="12">
        <f>F123*102.9/100</f>
        <v>189.30500536982498</v>
      </c>
      <c r="H123" s="12">
        <f>G123*104.1/100</f>
        <v>197.06651058998781</v>
      </c>
      <c r="I123" s="12">
        <f>H123*104.2/100</f>
        <v>205.34330403476733</v>
      </c>
    </row>
    <row r="124" spans="1:14" ht="37.5" x14ac:dyDescent="0.2">
      <c r="A124" s="92" t="s">
        <v>74</v>
      </c>
      <c r="B124" s="59" t="s">
        <v>10</v>
      </c>
      <c r="C124" s="12"/>
      <c r="D124" s="12"/>
      <c r="E124" s="12"/>
      <c r="F124" s="12"/>
      <c r="G124" s="14"/>
      <c r="H124" s="12"/>
      <c r="I124" s="14"/>
    </row>
    <row r="125" spans="1:14" ht="37.5" x14ac:dyDescent="0.2">
      <c r="A125" s="92" t="s">
        <v>79</v>
      </c>
      <c r="B125" s="59" t="s">
        <v>13</v>
      </c>
      <c r="C125" s="55">
        <v>427615.43</v>
      </c>
      <c r="D125" s="55">
        <v>479830.7</v>
      </c>
      <c r="E125" s="55">
        <v>502065.8</v>
      </c>
      <c r="F125" s="55">
        <v>513320.6</v>
      </c>
      <c r="G125" s="56">
        <v>530091.19999999995</v>
      </c>
      <c r="H125" s="55">
        <v>5541130.7000000002</v>
      </c>
      <c r="I125" s="56">
        <v>563497.69999999995</v>
      </c>
    </row>
    <row r="126" spans="1:14" ht="18.75" x14ac:dyDescent="0.2">
      <c r="A126" s="93" t="s">
        <v>32</v>
      </c>
      <c r="B126" s="59" t="s">
        <v>10</v>
      </c>
      <c r="C126" s="12">
        <v>77.450900000000004</v>
      </c>
      <c r="D126" s="12">
        <v>127.622</v>
      </c>
      <c r="E126" s="12">
        <v>58.08</v>
      </c>
      <c r="F126" s="12">
        <v>58</v>
      </c>
      <c r="G126" s="14">
        <v>60</v>
      </c>
      <c r="H126" s="12">
        <v>58</v>
      </c>
      <c r="I126" s="14">
        <v>58</v>
      </c>
    </row>
    <row r="127" spans="1:14" ht="18.75" x14ac:dyDescent="0.2">
      <c r="A127" s="93" t="s">
        <v>5</v>
      </c>
      <c r="B127" s="59" t="s">
        <v>10</v>
      </c>
      <c r="C127" s="12"/>
      <c r="D127" s="12"/>
      <c r="E127" s="12"/>
      <c r="F127" s="12"/>
      <c r="G127" s="14"/>
      <c r="H127" s="12"/>
      <c r="I127" s="14"/>
    </row>
    <row r="128" spans="1:14" ht="31.5" x14ac:dyDescent="0.2">
      <c r="A128" s="94" t="s">
        <v>81</v>
      </c>
      <c r="B128" s="71" t="s">
        <v>10</v>
      </c>
      <c r="C128" s="72">
        <f>C121+C126</f>
        <v>3329.2509</v>
      </c>
      <c r="D128" s="72">
        <f>D121+D126</f>
        <v>3573.4009999999998</v>
      </c>
      <c r="E128" s="72">
        <f>E121</f>
        <v>3701.6</v>
      </c>
      <c r="F128" s="72">
        <f>F121+F126</f>
        <v>3648</v>
      </c>
      <c r="G128" s="73">
        <f>G121+G126</f>
        <v>3675.4</v>
      </c>
      <c r="H128" s="72">
        <f>H121+H126</f>
        <v>3781.8</v>
      </c>
      <c r="I128" s="73">
        <f>I121+I126</f>
        <v>3893.3850000000002</v>
      </c>
      <c r="N128" t="s">
        <v>97</v>
      </c>
    </row>
    <row r="129" spans="1:12" ht="18.75" x14ac:dyDescent="0.2">
      <c r="A129" s="128" t="s">
        <v>91</v>
      </c>
      <c r="B129" s="129"/>
      <c r="C129" s="129"/>
      <c r="D129" s="129"/>
      <c r="E129" s="129"/>
      <c r="F129" s="129"/>
      <c r="G129" s="129"/>
      <c r="H129" s="129"/>
      <c r="I129" s="130"/>
    </row>
    <row r="130" spans="1:12" ht="39" x14ac:dyDescent="0.2">
      <c r="A130" s="95" t="s">
        <v>88</v>
      </c>
      <c r="B130" s="71" t="s">
        <v>10</v>
      </c>
      <c r="C130" s="96">
        <v>237.2</v>
      </c>
      <c r="D130" s="96">
        <v>230.5</v>
      </c>
      <c r="E130" s="96">
        <v>221</v>
      </c>
      <c r="F130" s="96">
        <v>224.4</v>
      </c>
      <c r="G130" s="96">
        <v>234.8</v>
      </c>
      <c r="H130" s="96">
        <v>237.6</v>
      </c>
      <c r="I130" s="96">
        <v>249</v>
      </c>
    </row>
    <row r="131" spans="1:12" ht="18.75" x14ac:dyDescent="0.2">
      <c r="A131" s="92" t="s">
        <v>31</v>
      </c>
      <c r="B131" s="71" t="s">
        <v>10</v>
      </c>
      <c r="C131" s="52"/>
      <c r="D131" s="52"/>
      <c r="E131" s="52"/>
      <c r="F131" s="52"/>
      <c r="G131" s="53"/>
      <c r="H131" s="52"/>
      <c r="I131" s="53"/>
    </row>
    <row r="132" spans="1:12" ht="18.75" x14ac:dyDescent="0.2">
      <c r="A132" s="93" t="s">
        <v>86</v>
      </c>
      <c r="B132" s="71" t="s">
        <v>10</v>
      </c>
      <c r="C132" s="12">
        <v>421.15499999999997</v>
      </c>
      <c r="D132" s="12">
        <v>440.91300000000001</v>
      </c>
      <c r="E132" s="12">
        <v>445.9</v>
      </c>
      <c r="F132" s="12"/>
      <c r="G132" s="14">
        <v>470</v>
      </c>
      <c r="H132" s="12">
        <v>484.1</v>
      </c>
      <c r="I132" s="14">
        <v>498.6</v>
      </c>
    </row>
    <row r="133" spans="1:12" ht="18.75" x14ac:dyDescent="0.2">
      <c r="A133" s="93" t="s">
        <v>87</v>
      </c>
      <c r="B133" s="71"/>
      <c r="C133" s="12"/>
      <c r="D133" s="12"/>
      <c r="E133" s="12"/>
      <c r="F133" s="12"/>
      <c r="G133" s="14"/>
      <c r="H133" s="12"/>
      <c r="I133" s="14"/>
    </row>
    <row r="134" spans="1:12" ht="18.75" x14ac:dyDescent="0.2">
      <c r="A134" s="97" t="s">
        <v>82</v>
      </c>
      <c r="B134" s="71" t="s">
        <v>10</v>
      </c>
      <c r="C134" s="54">
        <v>17.998999999999999</v>
      </c>
      <c r="D134" s="54">
        <v>26.902000000000001</v>
      </c>
      <c r="E134" s="54">
        <v>27.405999999999999</v>
      </c>
      <c r="F134" s="54">
        <v>28.324999999999999</v>
      </c>
      <c r="G134" s="54">
        <v>28.324999999999999</v>
      </c>
      <c r="H134" s="54">
        <v>29.189</v>
      </c>
      <c r="I134" s="54">
        <v>30.062000000000001</v>
      </c>
    </row>
    <row r="135" spans="1:12" ht="31.5" x14ac:dyDescent="0.2">
      <c r="A135" s="98" t="s">
        <v>96</v>
      </c>
      <c r="B135" s="71" t="s">
        <v>10</v>
      </c>
      <c r="C135" s="12">
        <v>3723</v>
      </c>
      <c r="D135" s="12">
        <v>3723</v>
      </c>
      <c r="E135" s="12">
        <v>3723</v>
      </c>
      <c r="F135" s="12">
        <v>3723</v>
      </c>
      <c r="G135" s="14">
        <v>3723</v>
      </c>
      <c r="H135" s="12">
        <v>3723</v>
      </c>
      <c r="I135" s="14">
        <v>3723</v>
      </c>
    </row>
    <row r="136" spans="1:12" ht="18.75" x14ac:dyDescent="0.2">
      <c r="A136" s="98" t="s">
        <v>93</v>
      </c>
      <c r="B136" s="71" t="s">
        <v>10</v>
      </c>
      <c r="C136" s="12">
        <v>24.1</v>
      </c>
      <c r="D136" s="12">
        <v>34.9</v>
      </c>
      <c r="E136" s="12">
        <v>34.9</v>
      </c>
      <c r="F136" s="12">
        <v>35.200000000000003</v>
      </c>
      <c r="G136" s="14">
        <v>26.5</v>
      </c>
      <c r="H136" s="12">
        <v>37.5</v>
      </c>
      <c r="I136" s="14">
        <v>37</v>
      </c>
    </row>
    <row r="137" spans="1:12" ht="18.75" x14ac:dyDescent="0.2">
      <c r="A137" s="97" t="s">
        <v>83</v>
      </c>
      <c r="B137" s="71" t="s">
        <v>10</v>
      </c>
      <c r="C137" s="54">
        <v>4.3109999999999999</v>
      </c>
      <c r="D137" s="54">
        <v>4.0389999999999997</v>
      </c>
      <c r="E137" s="54">
        <v>4.2910000000000004</v>
      </c>
      <c r="F137" s="54">
        <v>4.5460000000000003</v>
      </c>
      <c r="G137" s="54">
        <v>4.5460000000000003</v>
      </c>
      <c r="H137" s="54">
        <v>4.726</v>
      </c>
      <c r="I137" s="54">
        <v>4.8959999999999999</v>
      </c>
      <c r="L137" t="s">
        <v>90</v>
      </c>
    </row>
    <row r="138" spans="1:12" ht="36.6" customHeight="1" x14ac:dyDescent="0.2">
      <c r="A138" s="98" t="s">
        <v>98</v>
      </c>
      <c r="B138" s="71" t="s">
        <v>10</v>
      </c>
      <c r="C138" s="12">
        <v>3457</v>
      </c>
      <c r="D138" s="12">
        <v>3457</v>
      </c>
      <c r="E138" s="12">
        <v>3457</v>
      </c>
      <c r="F138" s="12">
        <v>3457</v>
      </c>
      <c r="G138" s="14">
        <v>3457</v>
      </c>
      <c r="H138" s="12">
        <v>3457</v>
      </c>
      <c r="I138" s="14">
        <v>3457</v>
      </c>
      <c r="L138" t="s">
        <v>89</v>
      </c>
    </row>
    <row r="139" spans="1:12" ht="18.75" x14ac:dyDescent="0.2">
      <c r="A139" s="93" t="s">
        <v>92</v>
      </c>
      <c r="B139" s="71"/>
      <c r="C139" s="12"/>
      <c r="D139" s="12"/>
      <c r="E139" s="12"/>
      <c r="F139" s="12"/>
      <c r="G139" s="14"/>
      <c r="H139" s="12"/>
      <c r="I139" s="14"/>
    </row>
    <row r="140" spans="1:12" ht="18.75" x14ac:dyDescent="0.2">
      <c r="A140" s="99" t="s">
        <v>84</v>
      </c>
      <c r="B140" s="71" t="s">
        <v>10</v>
      </c>
      <c r="C140" s="72">
        <v>13.942</v>
      </c>
      <c r="D140" s="72">
        <v>14.792999999999999</v>
      </c>
      <c r="E140" s="72">
        <v>15.1</v>
      </c>
      <c r="F140" s="72">
        <v>15.1</v>
      </c>
      <c r="G140" s="73">
        <v>15.6</v>
      </c>
      <c r="H140" s="72">
        <v>15.9</v>
      </c>
      <c r="I140" s="73">
        <v>16.3</v>
      </c>
    </row>
    <row r="141" spans="1:12" s="46" customFormat="1" ht="33.75" customHeight="1" x14ac:dyDescent="0.2">
      <c r="A141" s="100" t="s">
        <v>85</v>
      </c>
      <c r="B141" s="101" t="s">
        <v>10</v>
      </c>
      <c r="C141" s="102">
        <v>0.03</v>
      </c>
      <c r="D141" s="102">
        <v>0.02</v>
      </c>
      <c r="E141" s="102">
        <v>0.03</v>
      </c>
      <c r="F141" s="102">
        <v>0.03</v>
      </c>
      <c r="G141" s="103">
        <v>0.03</v>
      </c>
      <c r="H141" s="102">
        <v>0.03</v>
      </c>
      <c r="I141" s="103">
        <v>0.03</v>
      </c>
    </row>
    <row r="142" spans="1:12" ht="18.75" x14ac:dyDescent="0.2">
      <c r="A142" s="124" t="s">
        <v>53</v>
      </c>
      <c r="B142" s="124"/>
      <c r="C142" s="124"/>
      <c r="D142" s="124"/>
      <c r="E142" s="124"/>
      <c r="F142" s="124"/>
      <c r="G142" s="124"/>
    </row>
    <row r="143" spans="1:12" ht="60" customHeight="1" x14ac:dyDescent="0.2">
      <c r="A143" s="122" t="s">
        <v>33</v>
      </c>
      <c r="B143" s="122"/>
      <c r="C143" s="122"/>
      <c r="D143" s="122"/>
      <c r="E143" s="122"/>
      <c r="F143" s="122"/>
      <c r="G143" s="122"/>
      <c r="H143" s="122"/>
      <c r="I143" s="122"/>
    </row>
    <row r="144" spans="1:12" ht="47.25" customHeight="1" x14ac:dyDescent="0.2">
      <c r="A144" s="123" t="s">
        <v>51</v>
      </c>
      <c r="B144" s="123"/>
      <c r="C144" s="123"/>
      <c r="D144" s="123"/>
      <c r="E144" s="123"/>
      <c r="F144" s="123"/>
      <c r="G144" s="123"/>
      <c r="H144" s="123"/>
      <c r="I144" s="123"/>
    </row>
  </sheetData>
  <mergeCells count="20">
    <mergeCell ref="A9:I9"/>
    <mergeCell ref="A143:I143"/>
    <mergeCell ref="A144:I144"/>
    <mergeCell ref="A142:G142"/>
    <mergeCell ref="A23:I23"/>
    <mergeCell ref="A129:I129"/>
    <mergeCell ref="A64:I64"/>
    <mergeCell ref="H1:I1"/>
    <mergeCell ref="H2:I2"/>
    <mergeCell ref="A1:F1"/>
    <mergeCell ref="D6:D8"/>
    <mergeCell ref="C6:C8"/>
    <mergeCell ref="E6:E8"/>
    <mergeCell ref="A4:I4"/>
    <mergeCell ref="F7:G7"/>
    <mergeCell ref="H7:H8"/>
    <mergeCell ref="I7:I8"/>
    <mergeCell ref="F6:I6"/>
    <mergeCell ref="A6:A8"/>
    <mergeCell ref="B6:B8"/>
  </mergeCells>
  <phoneticPr fontId="13" type="noConversion"/>
  <printOptions horizontalCentered="1"/>
  <pageMargins left="0.59055118110236227" right="0.39370078740157483" top="0.39370078740157483" bottom="0.39370078740157483" header="0.51181102362204722" footer="0.51181102362204722"/>
  <pageSetup paperSize="9" scale="74" fitToHeight="0" orientation="landscape" r:id="rId1"/>
  <headerFooter alignWithMargins="0"/>
  <rowBreaks count="1" manualBreakCount="1">
    <brk id="27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Прогноз 2014 </vt:lpstr>
      <vt:lpstr>'Прогноз 2014 '!Заголовки_для_печати</vt:lpstr>
      <vt:lpstr>'Прогноз 2014 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Костюнина Нина Александровна</cp:lastModifiedBy>
  <cp:lastPrinted>2015-07-20T05:46:24Z</cp:lastPrinted>
  <dcterms:created xsi:type="dcterms:W3CDTF">2006-03-06T08:26:24Z</dcterms:created>
  <dcterms:modified xsi:type="dcterms:W3CDTF">2016-04-08T08:46:22Z</dcterms:modified>
</cp:coreProperties>
</file>