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0" yWindow="1065" windowWidth="15195" windowHeight="6975" tabRatio="778" activeTab="1"/>
  </bookViews>
  <sheets>
    <sheet name="Прогноз 2017 " sheetId="1" r:id="rId1"/>
    <sheet name="Прил 5 Прогноз по поселениям" sheetId="8" r:id="rId2"/>
  </sheets>
  <definedNames>
    <definedName name="_xlnm.Print_Titles" localSheetId="1">'Прил 5 Прогноз по поселениям'!$A:$A,'Прил 5 Прогноз по поселениям'!$4:$7</definedName>
    <definedName name="_xlnm.Print_Titles" localSheetId="0">'Прогноз 2017 '!$6:$8</definedName>
    <definedName name="_xlnm.Print_Area" localSheetId="1">'Прил 5 Прогноз по поселениям'!$A$1:$AQ$23</definedName>
    <definedName name="_xlnm.Print_Area" localSheetId="0">'Прогноз 2017 '!$A$1:$J$179</definedName>
  </definedNames>
  <calcPr calcId="145621"/>
</workbook>
</file>

<file path=xl/calcChain.xml><?xml version="1.0" encoding="utf-8"?>
<calcChain xmlns="http://schemas.openxmlformats.org/spreadsheetml/2006/main">
  <c r="C31" i="1" l="1"/>
  <c r="E147" i="1"/>
  <c r="E24" i="1"/>
  <c r="F24" i="1" s="1"/>
  <c r="D24" i="1"/>
  <c r="C24" i="1"/>
  <c r="G24" i="1" l="1"/>
  <c r="D155" i="1" l="1"/>
  <c r="H10" i="1"/>
  <c r="I24" i="1"/>
  <c r="J24" i="1" s="1"/>
  <c r="AQ16" i="8" l="1"/>
  <c r="AP16" i="8"/>
  <c r="AO16" i="8"/>
  <c r="AN16" i="8"/>
  <c r="AM16" i="8"/>
  <c r="X16" i="8"/>
  <c r="Y16" i="8"/>
  <c r="Z16" i="8"/>
  <c r="AA16" i="8"/>
  <c r="AB16" i="8"/>
  <c r="AC16" i="8"/>
  <c r="AD16" i="8"/>
  <c r="AE16" i="8"/>
  <c r="O16" i="8"/>
  <c r="P16" i="8"/>
  <c r="Q16" i="8"/>
  <c r="R16" i="8"/>
  <c r="S16" i="8"/>
  <c r="N16" i="8"/>
  <c r="F11" i="8"/>
  <c r="G11" i="8" s="1"/>
  <c r="D15" i="8"/>
  <c r="E15" i="8" s="1"/>
  <c r="F15" i="8" s="1"/>
  <c r="G15" i="8" s="1"/>
  <c r="D14" i="8"/>
  <c r="E14" i="8" s="1"/>
  <c r="F14" i="8" s="1"/>
  <c r="G14" i="8" s="1"/>
  <c r="D13" i="8"/>
  <c r="E13" i="8" s="1"/>
  <c r="F13" i="8" s="1"/>
  <c r="G13" i="8" s="1"/>
  <c r="D12" i="8"/>
  <c r="E12" i="8" s="1"/>
  <c r="D11" i="8"/>
  <c r="B16" i="8"/>
  <c r="H16" i="8"/>
  <c r="M8" i="8"/>
  <c r="K14" i="8"/>
  <c r="K9" i="8"/>
  <c r="L9" i="8" s="1"/>
  <c r="M9" i="8" s="1"/>
  <c r="J160" i="1"/>
  <c r="I160" i="1"/>
  <c r="G160" i="1"/>
  <c r="F160" i="1"/>
  <c r="J10" i="8"/>
  <c r="J16" i="8" s="1"/>
  <c r="I16" i="8"/>
  <c r="D16" i="8" l="1"/>
  <c r="F12" i="8"/>
  <c r="G12" i="8" s="1"/>
  <c r="E16" i="8"/>
  <c r="M16" i="8"/>
  <c r="K10" i="8"/>
  <c r="K16" i="8" s="1"/>
  <c r="L16" i="8"/>
  <c r="C16" i="8"/>
  <c r="G16" i="8"/>
  <c r="G130" i="1"/>
  <c r="F16" i="8" l="1"/>
  <c r="I86" i="1" l="1"/>
  <c r="J86" i="1" s="1"/>
  <c r="I90" i="1"/>
  <c r="J90" i="1" s="1"/>
  <c r="I91" i="1"/>
  <c r="J91" i="1" s="1"/>
  <c r="I92" i="1"/>
  <c r="J92" i="1" s="1"/>
  <c r="I93" i="1"/>
  <c r="J93" i="1" s="1"/>
  <c r="I94" i="1"/>
  <c r="J94" i="1" s="1"/>
  <c r="I95" i="1"/>
  <c r="J95" i="1" s="1"/>
  <c r="I96" i="1"/>
  <c r="J96" i="1" s="1"/>
  <c r="I97" i="1"/>
  <c r="J97" i="1" s="1"/>
  <c r="I98" i="1"/>
  <c r="J98" i="1" s="1"/>
  <c r="I99" i="1"/>
  <c r="J99" i="1" s="1"/>
  <c r="I100" i="1"/>
  <c r="J100" i="1" s="1"/>
  <c r="I101" i="1"/>
  <c r="J101" i="1" s="1"/>
  <c r="I84" i="1"/>
  <c r="J84" i="1" s="1"/>
  <c r="G139" i="1"/>
  <c r="G132" i="1"/>
  <c r="G135" i="1"/>
  <c r="G136" i="1"/>
  <c r="G129" i="1"/>
  <c r="E86" i="1"/>
  <c r="E84" i="1" s="1"/>
  <c r="E54" i="1"/>
  <c r="H31" i="1"/>
  <c r="G16" i="1"/>
  <c r="G23" i="1" l="1"/>
  <c r="G22" i="1"/>
  <c r="I22" i="1"/>
  <c r="G20" i="1"/>
  <c r="G19" i="1"/>
  <c r="E17" i="1"/>
  <c r="E31" i="1" s="1"/>
  <c r="G26" i="1"/>
  <c r="J26" i="1"/>
  <c r="I26" i="1"/>
  <c r="F26" i="1"/>
  <c r="E26" i="1"/>
  <c r="C21" i="1"/>
  <c r="C10" i="1" s="1"/>
  <c r="D21" i="1"/>
  <c r="D10" i="1" l="1"/>
  <c r="E21" i="1"/>
  <c r="D31" i="1"/>
  <c r="G17" i="1"/>
  <c r="F17" i="1"/>
  <c r="G31" i="1" l="1"/>
  <c r="G21" i="1"/>
  <c r="G10" i="1" s="1"/>
  <c r="F21" i="1"/>
  <c r="I21" i="1" s="1"/>
  <c r="J21" i="1" s="1"/>
  <c r="F10" i="1"/>
  <c r="F31" i="1"/>
  <c r="I17" i="1"/>
  <c r="I10" i="1" l="1"/>
  <c r="I31" i="1"/>
  <c r="J17" i="1"/>
  <c r="J31" i="1" s="1"/>
  <c r="J10" i="1" l="1"/>
  <c r="E153" i="1" l="1"/>
  <c r="F153" i="1" s="1"/>
  <c r="I153" i="1" s="1"/>
  <c r="J153" i="1" s="1"/>
  <c r="F147" i="1"/>
  <c r="F123" i="1" s="1"/>
  <c r="G147" i="1"/>
  <c r="G123" i="1" s="1"/>
  <c r="H147" i="1"/>
  <c r="I147" i="1"/>
  <c r="I123" i="1" s="1"/>
  <c r="J147" i="1"/>
  <c r="J123" i="1" s="1"/>
  <c r="E123" i="1" l="1"/>
  <c r="G153" i="1"/>
  <c r="E59" i="1"/>
  <c r="G59" i="1" l="1"/>
  <c r="G60" i="1" s="1"/>
  <c r="F59" i="1"/>
  <c r="F60" i="1" l="1"/>
  <c r="I59" i="1"/>
  <c r="I60" i="1" l="1"/>
  <c r="J59" i="1"/>
  <c r="J60" i="1" s="1"/>
  <c r="E81" i="1" l="1"/>
  <c r="F81" i="1" s="1"/>
  <c r="I81" i="1" s="1"/>
  <c r="J81" i="1" s="1"/>
  <c r="G81" i="1" l="1"/>
  <c r="G77" i="1" l="1"/>
  <c r="F77" i="1" l="1"/>
  <c r="E152" i="1"/>
  <c r="G152" i="1" l="1"/>
  <c r="E155" i="1"/>
  <c r="F152" i="1"/>
  <c r="I152" i="1" s="1"/>
  <c r="J152" i="1" s="1"/>
  <c r="E134" i="1"/>
  <c r="G134" i="1" s="1"/>
  <c r="F134" i="1"/>
  <c r="I134" i="1"/>
  <c r="J134" i="1"/>
  <c r="F132" i="1"/>
  <c r="I132" i="1"/>
  <c r="J132" i="1"/>
  <c r="C131" i="1"/>
  <c r="D131" i="1"/>
  <c r="E131" i="1"/>
  <c r="G131" i="1" s="1"/>
  <c r="F131" i="1"/>
  <c r="I131" i="1"/>
  <c r="J131" i="1"/>
  <c r="J130" i="1"/>
  <c r="I133" i="1" l="1"/>
  <c r="J133" i="1"/>
  <c r="E133" i="1"/>
  <c r="G133" i="1" s="1"/>
  <c r="I130" i="1" l="1"/>
  <c r="F133" i="1"/>
  <c r="C149" i="1" l="1"/>
  <c r="E149" i="1" l="1"/>
  <c r="F149" i="1"/>
  <c r="G149" i="1"/>
  <c r="H149" i="1"/>
  <c r="I149" i="1"/>
  <c r="J149" i="1"/>
  <c r="D149" i="1"/>
  <c r="D77" i="1"/>
  <c r="I77" i="1"/>
  <c r="J77" i="1"/>
  <c r="C77" i="1"/>
  <c r="U16" i="8"/>
  <c r="T16" i="8"/>
  <c r="F155" i="1" l="1"/>
  <c r="G155" i="1"/>
  <c r="H155" i="1"/>
  <c r="I155" i="1"/>
  <c r="J155" i="1"/>
  <c r="E10" i="1" l="1"/>
  <c r="E77" i="1" l="1"/>
</calcChain>
</file>

<file path=xl/comments1.xml><?xml version="1.0" encoding="utf-8"?>
<comments xmlns="http://schemas.openxmlformats.org/spreadsheetml/2006/main">
  <authors>
    <author>Орлова Юлия Анатольевна</author>
  </authors>
  <commentList>
    <comment ref="D27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СТАТИСТИКА</t>
        </r>
      </text>
    </comment>
    <comment ref="C81" authorId="0">
      <text>
        <r>
          <rPr>
            <b/>
            <sz val="9"/>
            <color indexed="81"/>
            <rFont val="Tahoma"/>
            <family val="2"/>
            <charset val="204"/>
          </rPr>
          <t>Орлова Юлия Анатольевна:</t>
        </r>
        <r>
          <rPr>
            <sz val="9"/>
            <color indexed="81"/>
            <rFont val="Tahoma"/>
            <family val="2"/>
            <charset val="204"/>
          </rPr>
          <t xml:space="preserve">
из ПСЭР</t>
        </r>
      </text>
    </comment>
  </commentList>
</comments>
</file>

<file path=xl/sharedStrings.xml><?xml version="1.0" encoding="utf-8"?>
<sst xmlns="http://schemas.openxmlformats.org/spreadsheetml/2006/main" count="385" uniqueCount="172">
  <si>
    <t>Индекс промышленного производства</t>
  </si>
  <si>
    <t>Объем инвестиций в основной капитал за счет всех источников -  всего</t>
  </si>
  <si>
    <t>Прочие доходы</t>
  </si>
  <si>
    <t>Наименование показателя</t>
  </si>
  <si>
    <t>Ед. изм.</t>
  </si>
  <si>
    <t>Итоги развития МО</t>
  </si>
  <si>
    <t>млн.руб.</t>
  </si>
  <si>
    <t>в т.ч. по видам экономической деятельности:</t>
  </si>
  <si>
    <t>%</t>
  </si>
  <si>
    <t>руб.</t>
  </si>
  <si>
    <t>Состояние основных видов экономической деятельности хозяйствующих субъектов МО</t>
  </si>
  <si>
    <t>Валовый выпуск продукции  в сельхозорганизациях</t>
  </si>
  <si>
    <t>Строительство</t>
  </si>
  <si>
    <t>Ввод в действие жилых домов</t>
  </si>
  <si>
    <t>кв. м</t>
  </si>
  <si>
    <t>Введено жилья на душу населения</t>
  </si>
  <si>
    <t>Торговля</t>
  </si>
  <si>
    <t xml:space="preserve">Розничный товарооборот </t>
  </si>
  <si>
    <t xml:space="preserve">Индекс физического объема </t>
  </si>
  <si>
    <t>Малый бизнес</t>
  </si>
  <si>
    <t>ед.</t>
  </si>
  <si>
    <t>тыс.чел.</t>
  </si>
  <si>
    <t>тыс. чел.</t>
  </si>
  <si>
    <t>в том числе:</t>
  </si>
  <si>
    <t>Выплаты социального характера</t>
  </si>
  <si>
    <t>Государственное управление и обеспечение военной безопасности; обязательное социальное обеспечение</t>
  </si>
  <si>
    <t>Добыча полезных ископаемых</t>
  </si>
  <si>
    <t>Обрабатывающие производства</t>
  </si>
  <si>
    <t>Транспорт и связь</t>
  </si>
  <si>
    <t>Образование</t>
  </si>
  <si>
    <t>Здравоохранение и предоставление социальных услуг</t>
  </si>
  <si>
    <t>из них по отраслям социальной сферы:</t>
  </si>
  <si>
    <t>Прочие</t>
  </si>
  <si>
    <t xml:space="preserve">В том числе из общей численности работающих численность работников бюджетной сферы, финансируемой из консолидированного местного бюджета-всего, </t>
  </si>
  <si>
    <t>Приложение 1</t>
  </si>
  <si>
    <t>Прогноз на:</t>
  </si>
  <si>
    <t>Количество индивидуальных предпринимателей</t>
  </si>
  <si>
    <t>Промышленное производство:</t>
  </si>
  <si>
    <t xml:space="preserve"> в том числе по видам экономической деятельности:</t>
  </si>
  <si>
    <t>Индекс промышленного производства - всего***:</t>
  </si>
  <si>
    <t>Число действующих микропредприятий - всего</t>
  </si>
  <si>
    <t>Среднемесячная начисленная заработная плата работников малых предприятий (с учетом микропредприятий)</t>
  </si>
  <si>
    <t>Уд. вес выручки предприятий малого бизнеса (с учетом микропредприятий) в выручке  в целом по МО</t>
  </si>
  <si>
    <t xml:space="preserve">В том числе из общей численности работающих численность работников малых предприятий (с учетом микропредприятий)-всего, </t>
  </si>
  <si>
    <t>Среднесписочная численность работников (без внешних совместителей) по полному кругу организаций,</t>
  </si>
  <si>
    <t xml:space="preserve">Фонд начисленной заработной платы по полному кругу организаций, </t>
  </si>
  <si>
    <t>Фонд начисленной заработной платы работников малых предприятий (с учетом микропредприятий)</t>
  </si>
  <si>
    <t>Среднемесячная начисленная заработная плата (без выплат социального характера) по полному кругу организаций,</t>
  </si>
  <si>
    <t xml:space="preserve">Выручка от реализации продукции, работ, услуг (в действующих ценах) по полному кругу организаций, </t>
  </si>
  <si>
    <t xml:space="preserve">Выручка от реализации продукции, работ, услуг (в действующих ценах) предприятий малого бизнеса (с учетом микропредприятий) </t>
  </si>
  <si>
    <t>Уд. вес выручки предприятий микропредприятий в выручке  в целом по МО</t>
  </si>
  <si>
    <t>Фонд начисленной заработной платы работников сельского хозяйства</t>
  </si>
  <si>
    <t xml:space="preserve">Демография, трудовые ресурсы и уровень жизни населения </t>
  </si>
  <si>
    <t>Численность постоянного населения - всего</t>
  </si>
  <si>
    <t>Уровень регистрируемой безработицы (к трудоспособному населению)</t>
  </si>
  <si>
    <t>Фонд начисленной заработной платы работников бюджетной сферы</t>
  </si>
  <si>
    <t>…</t>
  </si>
  <si>
    <t>Прибыль прибыльных предприятий (с учетом предприятий малого бизнеса)</t>
  </si>
  <si>
    <t>Наименование поселения</t>
  </si>
  <si>
    <t>Фонд оплаты труда, млн. руб.</t>
  </si>
  <si>
    <t>Среднесписочная численность работающих, чел.</t>
  </si>
  <si>
    <t>Выручка от реализации товаров (работ, услуг), млн. руб.</t>
  </si>
  <si>
    <t>* В целом по муниципальному району заполняется сумма показателей по городским и сельским поселениям. Значение каждого показателя в целом по району должны соответствовать значению показателя указанному в сводной форме "Прогноза".</t>
  </si>
  <si>
    <t>ИТОГО по району*</t>
  </si>
  <si>
    <t>Индивидуальные предприниматели</t>
  </si>
  <si>
    <t>Малые предприятия</t>
  </si>
  <si>
    <t>Микропредприятия</t>
  </si>
  <si>
    <t>Валовый совокупный доход (сумма ФОТ, выплат соцхарактера, прочих доходов)</t>
  </si>
  <si>
    <t>Земельный налог</t>
  </si>
  <si>
    <t>Налог на имущество физических лиц</t>
  </si>
  <si>
    <t>Единый налог на вмененный доход</t>
  </si>
  <si>
    <t>Налог, взимаемый в связи с применением патентной системы налогообложения</t>
  </si>
  <si>
    <t>1. Налог на доходы физических лиц</t>
  </si>
  <si>
    <t>2. Налоги на имущество:</t>
  </si>
  <si>
    <t>Доходный потенциал (объем налогов, формируемых на территории) - всего:</t>
  </si>
  <si>
    <t>Число безработных граждан, чел.</t>
  </si>
  <si>
    <t>Количество субъектов малого и среднего предпринимательства (ед.):</t>
  </si>
  <si>
    <t>Доходный потенциал территориии</t>
  </si>
  <si>
    <t>3. Налоги со специальным режимом:</t>
  </si>
  <si>
    <t>Потенциал поступлений земельного налога</t>
  </si>
  <si>
    <t>из них по категориям работников:</t>
  </si>
  <si>
    <t xml:space="preserve">Среднемесячная начисленная заработная плата работников бюджетной сферы, финансируемой из консолидированного местного бюджета с учетом "дорожных карт" МО - всего, </t>
  </si>
  <si>
    <t>кадастровая стоимость земельных участков,
 признаваемых объектом налогообложения-всего</t>
  </si>
  <si>
    <t>Общая инвентаризационная стоимость объектов налогообложения</t>
  </si>
  <si>
    <t>Число предприятий, зарегистрированных на территории МО - всего, 
ед.</t>
  </si>
  <si>
    <t>в том числе по видам деятельности:</t>
  </si>
  <si>
    <t>Число муниципальных учреждений, ед.</t>
  </si>
  <si>
    <t>2018 год</t>
  </si>
  <si>
    <t>2018 г.</t>
  </si>
  <si>
    <t xml:space="preserve">Дошкольное образование </t>
  </si>
  <si>
    <t>Основное общее и среднее (полное) общее образование</t>
  </si>
  <si>
    <t>Дополнительное образование детей</t>
  </si>
  <si>
    <t>Деятельность в области спорта</t>
  </si>
  <si>
    <t>Прочая деятельность в области культуры</t>
  </si>
  <si>
    <t>наименование и местоположение предприятия  (по месту регистрации)</t>
  </si>
  <si>
    <t>численность работников, чел.</t>
  </si>
  <si>
    <t>Сельское 
хозяйство</t>
  </si>
  <si>
    <t>Промыш-
ленность</t>
  </si>
  <si>
    <t>Лесо-
заготовки</t>
  </si>
  <si>
    <t>Строи-
тельство</t>
  </si>
  <si>
    <r>
      <t>Основные сведения 
о градообразующем предприятии
(</t>
    </r>
    <r>
      <rPr>
        <b/>
        <sz val="14"/>
        <rFont val="Times New Roman"/>
        <family val="1"/>
        <charset val="204"/>
      </rPr>
      <t>КРИТЕРИИ</t>
    </r>
    <r>
      <rPr>
        <sz val="14"/>
        <rFont val="Times New Roman"/>
        <family val="1"/>
        <charset val="204"/>
      </rPr>
      <t xml:space="preserve"> установлены ст. 169 ФЗ №127 
"О несостоятельности (банкротстве)": численность работников организаций свыше 5 тыс. чел. либо составляет не менее 25% численности работающего населения соответствующего населенного пункта)</t>
    </r>
  </si>
  <si>
    <t>Факт 
2015 года</t>
  </si>
  <si>
    <t>2019 год</t>
  </si>
  <si>
    <t>Факт 
2015 г.</t>
  </si>
  <si>
    <t>2019 г.</t>
  </si>
  <si>
    <t>Факт 
2016 года</t>
  </si>
  <si>
    <t>Оценка 
2017 года</t>
  </si>
  <si>
    <t>2020 год</t>
  </si>
  <si>
    <t>Форма прогноза 
до 2020 г.</t>
  </si>
  <si>
    <t>Прогноз предоставляется 
до 14 июля  2017 года</t>
  </si>
  <si>
    <t xml:space="preserve">Сельское, лесное хозяйство, охота, рыбаловство и рыбоводство, в том числе </t>
  </si>
  <si>
    <t>Растениеводство и животноводство, охота и предоставление соответствующих услуг в этих областях</t>
  </si>
  <si>
    <t>Лесоводство и лесозаготовки</t>
  </si>
  <si>
    <t>Рыболовство и рыбоводство</t>
  </si>
  <si>
    <t>Обеспечение электрической энергией, газом и паром; кондиционирование воздуха</t>
  </si>
  <si>
    <t>Водоснабжение; водоотведение, организация сбора и утилизации отходов, деятельность по ликвидации загрязнений</t>
  </si>
  <si>
    <t xml:space="preserve">Торговля оптовая и розничная; ремонт автотранспортных средств и мотоциклов </t>
  </si>
  <si>
    <t xml:space="preserve">Промышленное производство: </t>
  </si>
  <si>
    <t>Объем отгруженных товаров собственного производства, выполненных работ и услуг (В+C+D+E)</t>
  </si>
  <si>
    <t>Добыча полезных ископаемых (В):</t>
  </si>
  <si>
    <t xml:space="preserve">Объем отгруженных товаров собственного производства, выполненных работ и услуг </t>
  </si>
  <si>
    <t>Обрабатывающие производства (С):</t>
  </si>
  <si>
    <t>Обеспечение электрической энергией, газом и паром; кондиционирование воздуха (D):</t>
  </si>
  <si>
    <t>Объем отгруженных товаров собственного производства, выполненных работ и услуг</t>
  </si>
  <si>
    <t>Водоснабжение; водоотведение, организация сбора и утилизации отходов, деятельность по ликвидации загрязнений  (Е):</t>
  </si>
  <si>
    <t>Сельское, лесное хозяйство, охота, рыбаловство и рыбоводство:</t>
  </si>
  <si>
    <t>Индекс производства продукции в сельхозорганизациях</t>
  </si>
  <si>
    <t>Строительство:</t>
  </si>
  <si>
    <t>Объем работ</t>
  </si>
  <si>
    <t>Транспортировка и хранение:</t>
  </si>
  <si>
    <t>Грузооборот</t>
  </si>
  <si>
    <t>тыс.т/км</t>
  </si>
  <si>
    <t>Пассажирооборот</t>
  </si>
  <si>
    <t>Торговля оптовая и розничная; ремонт автотранспортных средств и мотоциклов</t>
  </si>
  <si>
    <t>Число действующих малых предприятий - всего</t>
  </si>
  <si>
    <t>Факт 
2016 г.</t>
  </si>
  <si>
    <t>2020 г.</t>
  </si>
  <si>
    <t>Транспортировка и хранение</t>
  </si>
  <si>
    <t>Деятельность в области информации и связи</t>
  </si>
  <si>
    <t>Деятельность в области спорта, отдыха и развлечений</t>
  </si>
  <si>
    <t>,,,</t>
  </si>
  <si>
    <t>Оценка 2017 г.</t>
  </si>
  <si>
    <t>Отдельные показатели прогноза развития муниципальных образований поселенческого уровня на 2018-2020 годы*</t>
  </si>
  <si>
    <t>Деятельность в области культуры, спорта, организации досуга и развлечений, в том числе:</t>
  </si>
  <si>
    <t>Объем отгруженных товаров собственного производства, выполненных работ и услуг собственными силами (В+С+D+E):</t>
  </si>
  <si>
    <t xml:space="preserve">Сельское, лесное хозяйство, охота, рыболовство и рыбоводство, в том числе </t>
  </si>
  <si>
    <t>Индекс промышленного производства (В+C+D+E)</t>
  </si>
  <si>
    <t>Прогноз социально-экономического развития муниципального образования Слюдянский район  на 2018-2020 гг.</t>
  </si>
  <si>
    <t>1.Байкальское городское поселение</t>
  </si>
  <si>
    <t>2.Слюдянское городское поселение</t>
  </si>
  <si>
    <t>3.Култукское городское поселение</t>
  </si>
  <si>
    <t>4.Портбайкальское сельское поселение</t>
  </si>
  <si>
    <t>5.Утуликское сельское поселение</t>
  </si>
  <si>
    <t>6.Новоснежниское сельское поселение</t>
  </si>
  <si>
    <t>7.Быстринское сельское поселение</t>
  </si>
  <si>
    <t>8.Маритуйское сельское поселение</t>
  </si>
  <si>
    <t>гр.не было</t>
  </si>
  <si>
    <t>гр не было</t>
  </si>
  <si>
    <t xml:space="preserve">   Растениеводство и животноводство, охота и предоставление соответствующих услуг в этих областях</t>
  </si>
  <si>
    <t xml:space="preserve">   Лесоводство и лесозаготовки</t>
  </si>
  <si>
    <t xml:space="preserve">   Рыболовство и рыбоводство</t>
  </si>
  <si>
    <t>Налог, взимаемый в связи с применением упрощенной системы налогообложения</t>
  </si>
  <si>
    <t>1 вариант  базовый</t>
  </si>
  <si>
    <t>2 вариант целевой</t>
  </si>
  <si>
    <t>3 вариант консерват</t>
  </si>
  <si>
    <t>тыс. пасс/км</t>
  </si>
  <si>
    <t>Начальник отдела по анализу и прогнозированию</t>
  </si>
  <si>
    <t>Исполнитель</t>
  </si>
  <si>
    <t>Орлова Ю.А.</t>
  </si>
  <si>
    <t xml:space="preserve">социально-экономического развития территории                                             </t>
  </si>
  <si>
    <t>Н.А. Костюнина</t>
  </si>
  <si>
    <t>839544  51511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</si>
</sst>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-* #,##0.00_р_._-;\-* #,##0.00_р_._-;_-* &quot;-&quot;??_р_._-;_-@_-"/>
    <numFmt numFmtId="164" formatCode="_-* #,##0.00\ _₽_-;\-* #,##0.00\ _₽_-;_-* &quot;-&quot;??\ _₽_-;_-@_-"/>
    <numFmt numFmtId="165" formatCode="0.0"/>
    <numFmt numFmtId="166" formatCode="0.000"/>
    <numFmt numFmtId="167" formatCode="#,##0.000"/>
    <numFmt numFmtId="168" formatCode="_-* #,##0.0\ _₽_-;\-* #,##0.0\ _₽_-;_-* &quot;-&quot;??\ _₽_-;_-@_-"/>
    <numFmt numFmtId="169" formatCode="_-* #,##0\ _₽_-;\-* #,##0\ _₽_-;_-* &quot;-&quot;??\ _₽_-;_-@_-"/>
    <numFmt numFmtId="170" formatCode="#,##0.0_ ;\-#,##0.0\ "/>
    <numFmt numFmtId="171" formatCode="#,##0.0"/>
  </numFmts>
  <fonts count="36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4"/>
      <name val="Arial Cyr"/>
      <charset val="204"/>
    </font>
    <font>
      <b/>
      <sz val="14"/>
      <name val="Arial Cyr"/>
      <family val="2"/>
      <charset val="204"/>
    </font>
    <font>
      <b/>
      <sz val="14"/>
      <name val="Times New Roman"/>
      <family val="1"/>
      <charset val="204"/>
    </font>
    <font>
      <b/>
      <sz val="14"/>
      <name val="Times New Roman"/>
      <family val="1"/>
    </font>
    <font>
      <sz val="14"/>
      <name val="Times New Roman"/>
      <family val="1"/>
    </font>
    <font>
      <b/>
      <i/>
      <sz val="14"/>
      <name val="Times New Roman"/>
      <family val="1"/>
    </font>
    <font>
      <i/>
      <sz val="14"/>
      <name val="Times New Roman"/>
      <family val="1"/>
      <charset val="204"/>
    </font>
    <font>
      <b/>
      <u/>
      <sz val="14"/>
      <name val="Times New Roman"/>
      <family val="1"/>
    </font>
    <font>
      <u/>
      <sz val="14"/>
      <name val="Times New Roman"/>
      <family val="1"/>
    </font>
    <font>
      <i/>
      <sz val="14"/>
      <name val="Times New Roman"/>
      <family val="1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b/>
      <u/>
      <sz val="14"/>
      <name val="Times New Roman"/>
      <family val="1"/>
      <charset val="204"/>
    </font>
    <font>
      <b/>
      <sz val="16"/>
      <name val="Times New Roman"/>
      <family val="1"/>
    </font>
    <font>
      <b/>
      <i/>
      <sz val="12"/>
      <name val="Times New Roman"/>
      <family val="1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4"/>
      <name val="Arial Cyr"/>
      <charset val="204"/>
    </font>
    <font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0"/>
      <name val="Times New Roman CYR"/>
      <charset val="204"/>
    </font>
    <font>
      <sz val="10"/>
      <name val="Arial Cyr"/>
      <charset val="204"/>
    </font>
    <font>
      <sz val="12"/>
      <name val="Arial Cyr"/>
      <charset val="204"/>
    </font>
    <font>
      <sz val="12"/>
      <color theme="1"/>
      <name val="Arial Cyr"/>
      <charset val="204"/>
    </font>
    <font>
      <b/>
      <sz val="10"/>
      <name val="Arial Cyr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23"/>
      </top>
      <bottom/>
      <diagonal/>
    </border>
    <border>
      <left style="thin">
        <color indexed="64"/>
      </left>
      <right style="thin">
        <color indexed="64"/>
      </right>
      <top/>
      <bottom style="dashed">
        <color indexed="23"/>
      </bottom>
      <diagonal/>
    </border>
    <border>
      <left style="thin">
        <color indexed="64"/>
      </left>
      <right/>
      <top style="dashed">
        <color indexed="23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dashed">
        <color indexed="55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2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26" fillId="0" borderId="0"/>
    <xf numFmtId="0" fontId="1" fillId="0" borderId="0"/>
    <xf numFmtId="0" fontId="32" fillId="0" borderId="0"/>
    <xf numFmtId="164" fontId="32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</cellStyleXfs>
  <cellXfs count="229">
    <xf numFmtId="0" fontId="0" fillId="0" borderId="0" xfId="0"/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right" vertical="center" wrapText="1"/>
    </xf>
    <xf numFmtId="0" fontId="17" fillId="0" borderId="0" xfId="0" applyFont="1" applyAlignment="1">
      <alignment horizontal="center" vertical="center" wrapText="1"/>
    </xf>
    <xf numFmtId="0" fontId="18" fillId="0" borderId="3" xfId="0" applyFont="1" applyBorder="1" applyAlignment="1">
      <alignment vertical="center" wrapText="1"/>
    </xf>
    <xf numFmtId="0" fontId="12" fillId="0" borderId="0" xfId="0" applyFont="1"/>
    <xf numFmtId="0" fontId="7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/>
    </xf>
    <xf numFmtId="0" fontId="6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7" fillId="0" borderId="3" xfId="0" applyFont="1" applyFill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left" vertical="center" wrapText="1"/>
    </xf>
    <xf numFmtId="49" fontId="11" fillId="0" borderId="3" xfId="0" applyNumberFormat="1" applyFont="1" applyFill="1" applyBorder="1" applyAlignment="1">
      <alignment horizontal="left" vertical="center" wrapText="1"/>
    </xf>
    <xf numFmtId="0" fontId="9" fillId="0" borderId="3" xfId="0" applyFont="1" applyFill="1" applyBorder="1" applyAlignment="1">
      <alignment horizontal="left" vertical="center" wrapText="1"/>
    </xf>
    <xf numFmtId="0" fontId="11" fillId="0" borderId="3" xfId="0" applyFont="1" applyFill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wrapText="1"/>
    </xf>
    <xf numFmtId="0" fontId="6" fillId="0" borderId="3" xfId="0" applyFont="1" applyBorder="1" applyAlignment="1">
      <alignment horizontal="left"/>
    </xf>
    <xf numFmtId="0" fontId="6" fillId="0" borderId="3" xfId="0" applyFont="1" applyBorder="1" applyAlignment="1">
      <alignment horizontal="left" wrapText="1"/>
    </xf>
    <xf numFmtId="0" fontId="8" fillId="0" borderId="3" xfId="0" applyFont="1" applyBorder="1" applyAlignment="1">
      <alignment horizontal="left" wrapText="1"/>
    </xf>
    <xf numFmtId="0" fontId="8" fillId="0" borderId="3" xfId="0" applyFont="1" applyBorder="1" applyAlignment="1">
      <alignment horizontal="right" wrapText="1"/>
    </xf>
    <xf numFmtId="0" fontId="8" fillId="0" borderId="3" xfId="0" applyFont="1" applyFill="1" applyBorder="1" applyAlignment="1">
      <alignment horizontal="left" wrapText="1"/>
    </xf>
    <xf numFmtId="0" fontId="6" fillId="0" borderId="3" xfId="0" applyFont="1" applyFill="1" applyBorder="1" applyAlignment="1">
      <alignment horizontal="justify" wrapText="1"/>
    </xf>
    <xf numFmtId="0" fontId="6" fillId="0" borderId="3" xfId="0" applyFont="1" applyFill="1" applyBorder="1" applyAlignment="1">
      <alignment horizontal="justify" vertical="center" wrapText="1"/>
    </xf>
    <xf numFmtId="0" fontId="6" fillId="0" borderId="3" xfId="0" applyFont="1" applyBorder="1" applyAlignment="1">
      <alignment horizontal="justify"/>
    </xf>
    <xf numFmtId="0" fontId="6" fillId="0" borderId="3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6" xfId="0" applyFont="1" applyFill="1" applyBorder="1" applyAlignment="1">
      <alignment horizontal="left" vertical="center" wrapText="1"/>
    </xf>
    <xf numFmtId="0" fontId="16" fillId="0" borderId="7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right" vertical="center" wrapText="1"/>
    </xf>
    <xf numFmtId="0" fontId="24" fillId="0" borderId="3" xfId="0" applyFont="1" applyFill="1" applyBorder="1" applyAlignment="1">
      <alignment horizontal="left" vertical="center" wrapText="1"/>
    </xf>
    <xf numFmtId="0" fontId="24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13" fillId="0" borderId="0" xfId="0" applyFont="1" applyFill="1" applyAlignment="1">
      <alignment horizontal="center" vertical="center" wrapText="1"/>
    </xf>
    <xf numFmtId="0" fontId="24" fillId="0" borderId="13" xfId="0" applyFont="1" applyBorder="1" applyAlignment="1">
      <alignment horizontal="left" vertical="center" wrapText="1"/>
    </xf>
    <xf numFmtId="0" fontId="22" fillId="0" borderId="3" xfId="0" applyFont="1" applyBorder="1" applyAlignment="1">
      <alignment vertical="center" wrapText="1"/>
    </xf>
    <xf numFmtId="0" fontId="22" fillId="0" borderId="3" xfId="0" applyFont="1" applyBorder="1" applyAlignment="1">
      <alignment horizontal="right" vertical="center" wrapText="1"/>
    </xf>
    <xf numFmtId="0" fontId="22" fillId="0" borderId="14" xfId="0" applyFont="1" applyBorder="1" applyAlignment="1">
      <alignment vertical="center" wrapText="1"/>
    </xf>
    <xf numFmtId="0" fontId="6" fillId="0" borderId="14" xfId="0" applyFont="1" applyBorder="1" applyAlignment="1">
      <alignment horizontal="center" vertical="center"/>
    </xf>
    <xf numFmtId="0" fontId="0" fillId="0" borderId="2" xfId="0" applyBorder="1"/>
    <xf numFmtId="0" fontId="20" fillId="0" borderId="3" xfId="0" applyFont="1" applyBorder="1" applyAlignment="1">
      <alignment vertical="center" wrapText="1"/>
    </xf>
    <xf numFmtId="0" fontId="25" fillId="0" borderId="0" xfId="0" applyFont="1" applyFill="1" applyBorder="1" applyAlignment="1">
      <alignment horizontal="center" vertical="center"/>
    </xf>
    <xf numFmtId="0" fontId="0" fillId="0" borderId="0" xfId="0" applyBorder="1"/>
    <xf numFmtId="0" fontId="13" fillId="0" borderId="0" xfId="0" applyFont="1" applyAlignment="1">
      <alignment vertical="center" wrapText="1"/>
    </xf>
    <xf numFmtId="49" fontId="16" fillId="0" borderId="3" xfId="0" applyNumberFormat="1" applyFont="1" applyFill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/>
    </xf>
    <xf numFmtId="0" fontId="6" fillId="0" borderId="4" xfId="0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left" vertical="center" wrapText="1"/>
    </xf>
    <xf numFmtId="0" fontId="7" fillId="0" borderId="6" xfId="0" applyFont="1" applyBorder="1" applyAlignment="1">
      <alignment horizontal="justify" vertical="center" wrapText="1"/>
    </xf>
    <xf numFmtId="0" fontId="23" fillId="3" borderId="1" xfId="0" applyFont="1" applyFill="1" applyBorder="1" applyAlignment="1">
      <alignment vertical="center" wrapText="1"/>
    </xf>
    <xf numFmtId="165" fontId="27" fillId="3" borderId="1" xfId="0" applyNumberFormat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2" fontId="4" fillId="0" borderId="6" xfId="0" applyNumberFormat="1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2" fontId="12" fillId="0" borderId="3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29" fillId="0" borderId="0" xfId="0" applyFont="1"/>
    <xf numFmtId="0" fontId="5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2" fillId="0" borderId="3" xfId="0" applyFont="1" applyBorder="1" applyAlignment="1">
      <alignment horizontal="left" vertical="center" wrapText="1"/>
    </xf>
    <xf numFmtId="165" fontId="12" fillId="0" borderId="3" xfId="0" applyNumberFormat="1" applyFont="1" applyFill="1" applyBorder="1" applyAlignment="1">
      <alignment horizontal="left" vertical="center" wrapText="1"/>
    </xf>
    <xf numFmtId="0" fontId="27" fillId="0" borderId="1" xfId="0" applyFont="1" applyBorder="1" applyAlignment="1">
      <alignment vertical="center"/>
    </xf>
    <xf numFmtId="0" fontId="27" fillId="3" borderId="1" xfId="0" applyNumberFormat="1" applyFont="1" applyFill="1" applyBorder="1" applyAlignment="1">
      <alignment vertical="center" wrapText="1"/>
    </xf>
    <xf numFmtId="0" fontId="28" fillId="3" borderId="1" xfId="0" applyNumberFormat="1" applyFont="1" applyFill="1" applyBorder="1" applyAlignment="1">
      <alignment wrapText="1"/>
    </xf>
    <xf numFmtId="0" fontId="12" fillId="0" borderId="7" xfId="0" applyFont="1" applyBorder="1" applyAlignment="1">
      <alignment horizontal="left" vertical="center" wrapText="1"/>
    </xf>
    <xf numFmtId="165" fontId="12" fillId="0" borderId="7" xfId="0" applyNumberFormat="1" applyFont="1" applyBorder="1" applyAlignment="1">
      <alignment horizontal="left" vertical="center" wrapText="1"/>
    </xf>
    <xf numFmtId="165" fontId="12" fillId="0" borderId="3" xfId="0" applyNumberFormat="1" applyFont="1" applyBorder="1" applyAlignment="1">
      <alignment horizontal="left" vertical="center" wrapText="1"/>
    </xf>
    <xf numFmtId="0" fontId="12" fillId="0" borderId="8" xfId="0" applyFont="1" applyBorder="1" applyAlignment="1">
      <alignment horizontal="left" vertical="center" wrapText="1"/>
    </xf>
    <xf numFmtId="0" fontId="12" fillId="0" borderId="8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2" fillId="0" borderId="12" xfId="0" applyFont="1" applyBorder="1" applyAlignment="1">
      <alignment horizontal="left" vertical="center" wrapText="1"/>
    </xf>
    <xf numFmtId="165" fontId="12" fillId="0" borderId="12" xfId="0" applyNumberFormat="1" applyFont="1" applyBorder="1" applyAlignment="1">
      <alignment horizontal="left" vertical="center" wrapText="1"/>
    </xf>
    <xf numFmtId="165" fontId="12" fillId="0" borderId="8" xfId="0" applyNumberFormat="1" applyFont="1" applyBorder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165" fontId="4" fillId="0" borderId="3" xfId="0" applyNumberFormat="1" applyFont="1" applyBorder="1" applyAlignment="1">
      <alignment horizontal="center" vertical="center" wrapText="1"/>
    </xf>
    <xf numFmtId="165" fontId="4" fillId="0" borderId="6" xfId="0" applyNumberFormat="1" applyFont="1" applyBorder="1" applyAlignment="1">
      <alignment horizontal="center" vertical="center" wrapText="1"/>
    </xf>
    <xf numFmtId="0" fontId="12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12" fillId="0" borderId="3" xfId="0" applyNumberFormat="1" applyFont="1" applyBorder="1" applyAlignment="1">
      <alignment horizontal="left" vertical="center" wrapText="1"/>
    </xf>
    <xf numFmtId="0" fontId="12" fillId="0" borderId="3" xfId="0" applyNumberFormat="1" applyFont="1" applyFill="1" applyBorder="1" applyAlignment="1">
      <alignment horizontal="left" vertical="center" wrapText="1"/>
    </xf>
    <xf numFmtId="165" fontId="12" fillId="0" borderId="3" xfId="0" applyNumberFormat="1" applyFont="1" applyBorder="1" applyAlignment="1">
      <alignment horizontal="center" vertical="center" wrapText="1"/>
    </xf>
    <xf numFmtId="166" fontId="12" fillId="0" borderId="3" xfId="0" applyNumberFormat="1" applyFont="1" applyBorder="1" applyAlignment="1">
      <alignment horizontal="center" vertical="center" wrapText="1"/>
    </xf>
    <xf numFmtId="1" fontId="12" fillId="0" borderId="3" xfId="0" applyNumberFormat="1" applyFont="1" applyBorder="1" applyAlignment="1">
      <alignment horizontal="center" vertical="center" wrapText="1"/>
    </xf>
    <xf numFmtId="165" fontId="4" fillId="0" borderId="3" xfId="0" applyNumberFormat="1" applyFont="1" applyFill="1" applyBorder="1" applyAlignment="1">
      <alignment horizontal="center" vertical="center" wrapText="1"/>
    </xf>
    <xf numFmtId="0" fontId="0" fillId="0" borderId="0" xfId="0" applyFont="1"/>
    <xf numFmtId="0" fontId="0" fillId="3" borderId="0" xfId="0" applyFill="1"/>
    <xf numFmtId="166" fontId="12" fillId="0" borderId="3" xfId="0" applyNumberFormat="1" applyFont="1" applyBorder="1" applyAlignment="1">
      <alignment horizontal="left" vertical="center" wrapText="1"/>
    </xf>
    <xf numFmtId="0" fontId="12" fillId="3" borderId="3" xfId="0" applyFont="1" applyFill="1" applyBorder="1" applyAlignment="1">
      <alignment horizontal="center" vertical="center" wrapText="1"/>
    </xf>
    <xf numFmtId="2" fontId="12" fillId="0" borderId="3" xfId="0" applyNumberFormat="1" applyFont="1" applyBorder="1" applyAlignment="1">
      <alignment horizontal="left" vertical="center" wrapText="1"/>
    </xf>
    <xf numFmtId="2" fontId="4" fillId="0" borderId="6" xfId="0" applyNumberFormat="1" applyFont="1" applyBorder="1" applyAlignment="1">
      <alignment horizontal="left" vertical="center" wrapText="1"/>
    </xf>
    <xf numFmtId="166" fontId="12" fillId="0" borderId="7" xfId="3" applyNumberFormat="1" applyFont="1" applyBorder="1" applyAlignment="1">
      <alignment horizontal="center" vertical="center" wrapText="1"/>
    </xf>
    <xf numFmtId="168" fontId="12" fillId="0" borderId="3" xfId="4" applyNumberFormat="1" applyFont="1" applyFill="1" applyBorder="1" applyAlignment="1">
      <alignment horizontal="center" vertical="center" wrapText="1"/>
    </xf>
    <xf numFmtId="170" fontId="12" fillId="0" borderId="3" xfId="4" applyNumberFormat="1" applyFont="1" applyFill="1" applyBorder="1" applyAlignment="1">
      <alignment horizontal="center" vertical="center" wrapText="1"/>
    </xf>
    <xf numFmtId="170" fontId="33" fillId="0" borderId="7" xfId="4" applyNumberFormat="1" applyFont="1" applyBorder="1" applyAlignment="1">
      <alignment horizontal="center" vertical="center" wrapText="1"/>
    </xf>
    <xf numFmtId="170" fontId="33" fillId="0" borderId="7" xfId="4" applyNumberFormat="1" applyFont="1" applyBorder="1" applyAlignment="1">
      <alignment vertical="center" wrapText="1"/>
    </xf>
    <xf numFmtId="2" fontId="12" fillId="0" borderId="6" xfId="0" applyNumberFormat="1" applyFont="1" applyBorder="1" applyAlignment="1">
      <alignment horizontal="left" vertical="center" wrapText="1"/>
    </xf>
    <xf numFmtId="165" fontId="12" fillId="0" borderId="7" xfId="3" applyNumberFormat="1" applyFont="1" applyBorder="1" applyAlignment="1">
      <alignment horizontal="center" vertical="center" wrapText="1"/>
    </xf>
    <xf numFmtId="167" fontId="12" fillId="3" borderId="1" xfId="3" applyNumberFormat="1" applyFont="1" applyFill="1" applyBorder="1" applyAlignment="1">
      <alignment horizontal="center" vertical="center" wrapText="1"/>
    </xf>
    <xf numFmtId="167" fontId="12" fillId="0" borderId="1" xfId="3" applyNumberFormat="1" applyFont="1" applyBorder="1" applyAlignment="1">
      <alignment horizontal="center" vertical="center" wrapText="1"/>
    </xf>
    <xf numFmtId="0" fontId="27" fillId="0" borderId="0" xfId="0" applyFont="1"/>
    <xf numFmtId="165" fontId="12" fillId="0" borderId="23" xfId="0" applyNumberFormat="1" applyFont="1" applyFill="1" applyBorder="1" applyAlignment="1">
      <alignment horizontal="left" vertical="center" wrapText="1"/>
    </xf>
    <xf numFmtId="165" fontId="12" fillId="3" borderId="3" xfId="0" applyNumberFormat="1" applyFont="1" applyFill="1" applyBorder="1" applyAlignment="1">
      <alignment horizontal="left" vertical="center" wrapText="1"/>
    </xf>
    <xf numFmtId="0" fontId="12" fillId="3" borderId="3" xfId="0" applyFont="1" applyFill="1" applyBorder="1" applyAlignment="1">
      <alignment horizontal="left" vertical="center" wrapText="1"/>
    </xf>
    <xf numFmtId="0" fontId="27" fillId="3" borderId="1" xfId="0" applyFont="1" applyFill="1" applyBorder="1" applyAlignment="1">
      <alignment vertical="center"/>
    </xf>
    <xf numFmtId="0" fontId="0" fillId="4" borderId="0" xfId="0" applyFill="1" applyBorder="1"/>
    <xf numFmtId="0" fontId="0" fillId="0" borderId="0" xfId="0"/>
    <xf numFmtId="0" fontId="0" fillId="0" borderId="0" xfId="0"/>
    <xf numFmtId="0" fontId="25" fillId="0" borderId="0" xfId="0" applyFont="1" applyFill="1" applyBorder="1" applyAlignment="1">
      <alignment horizontal="center" vertical="center"/>
    </xf>
    <xf numFmtId="0" fontId="0" fillId="0" borderId="0" xfId="0" applyBorder="1"/>
    <xf numFmtId="165" fontId="4" fillId="0" borderId="1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0" fillId="0" borderId="0" xfId="0"/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8" fillId="0" borderId="3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left" vertical="center" wrapText="1"/>
    </xf>
    <xf numFmtId="0" fontId="12" fillId="0" borderId="3" xfId="0" applyFont="1" applyBorder="1" applyAlignment="1">
      <alignment horizontal="center" vertical="center" wrapText="1"/>
    </xf>
    <xf numFmtId="2" fontId="12" fillId="0" borderId="3" xfId="0" applyNumberFormat="1" applyFont="1" applyFill="1" applyBorder="1" applyAlignment="1">
      <alignment horizontal="left" vertical="center" wrapText="1"/>
    </xf>
    <xf numFmtId="2" fontId="12" fillId="0" borderId="8" xfId="0" applyNumberFormat="1" applyFont="1" applyBorder="1" applyAlignment="1">
      <alignment horizontal="left" vertical="center" wrapText="1"/>
    </xf>
    <xf numFmtId="2" fontId="12" fillId="0" borderId="8" xfId="0" applyNumberFormat="1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/>
    </xf>
    <xf numFmtId="0" fontId="6" fillId="3" borderId="3" xfId="0" applyFont="1" applyFill="1" applyBorder="1" applyAlignment="1">
      <alignment horizontal="center" vertical="center"/>
    </xf>
    <xf numFmtId="169" fontId="12" fillId="0" borderId="3" xfId="4" applyNumberFormat="1" applyFont="1" applyFill="1" applyBorder="1" applyAlignment="1">
      <alignment vertical="center" wrapText="1"/>
    </xf>
    <xf numFmtId="168" fontId="12" fillId="0" borderId="3" xfId="4" applyNumberFormat="1" applyFont="1" applyFill="1" applyBorder="1" applyAlignment="1">
      <alignment vertical="center" wrapText="1"/>
    </xf>
    <xf numFmtId="0" fontId="12" fillId="3" borderId="7" xfId="0" applyFont="1" applyFill="1" applyBorder="1" applyAlignment="1">
      <alignment horizontal="left" vertical="center" wrapText="1"/>
    </xf>
    <xf numFmtId="166" fontId="12" fillId="3" borderId="7" xfId="0" applyNumberFormat="1" applyFont="1" applyFill="1" applyBorder="1" applyAlignment="1">
      <alignment horizontal="left" vertical="center" wrapText="1"/>
    </xf>
    <xf numFmtId="1" fontId="4" fillId="3" borderId="3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165" fontId="0" fillId="0" borderId="0" xfId="0" applyNumberFormat="1"/>
    <xf numFmtId="171" fontId="12" fillId="5" borderId="1" xfId="3" applyNumberFormat="1" applyFont="1" applyFill="1" applyBorder="1" applyAlignment="1">
      <alignment horizontal="center" vertical="center" wrapText="1"/>
    </xf>
    <xf numFmtId="165" fontId="4" fillId="3" borderId="1" xfId="1" applyNumberFormat="1" applyFont="1" applyFill="1" applyBorder="1" applyAlignment="1">
      <alignment horizontal="center" wrapText="1"/>
    </xf>
    <xf numFmtId="1" fontId="23" fillId="3" borderId="1" xfId="0" applyNumberFormat="1" applyFont="1" applyFill="1" applyBorder="1" applyAlignment="1">
      <alignment horizontal="center" vertical="center"/>
    </xf>
    <xf numFmtId="1" fontId="23" fillId="3" borderId="9" xfId="0" applyNumberFormat="1" applyFont="1" applyFill="1" applyBorder="1" applyAlignment="1">
      <alignment horizontal="center" vertical="center" wrapText="1"/>
    </xf>
    <xf numFmtId="1" fontId="23" fillId="0" borderId="1" xfId="0" applyNumberFormat="1" applyFont="1" applyBorder="1" applyAlignment="1">
      <alignment horizontal="center" vertical="center"/>
    </xf>
    <xf numFmtId="0" fontId="24" fillId="3" borderId="1" xfId="0" applyFont="1" applyFill="1" applyBorder="1" applyAlignment="1">
      <alignment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/>
    <xf numFmtId="0" fontId="0" fillId="3" borderId="0" xfId="0" applyFont="1" applyFill="1"/>
    <xf numFmtId="1" fontId="19" fillId="3" borderId="1" xfId="0" applyNumberFormat="1" applyFont="1" applyFill="1" applyBorder="1" applyAlignment="1">
      <alignment horizontal="center" vertical="center"/>
    </xf>
    <xf numFmtId="0" fontId="29" fillId="3" borderId="0" xfId="0" applyFont="1" applyFill="1"/>
    <xf numFmtId="0" fontId="34" fillId="3" borderId="1" xfId="0" applyFont="1" applyFill="1" applyBorder="1"/>
    <xf numFmtId="165" fontId="4" fillId="3" borderId="1" xfId="0" applyNumberFormat="1" applyFont="1" applyFill="1" applyBorder="1" applyAlignment="1">
      <alignment horizontal="center" vertical="top" wrapText="1"/>
    </xf>
    <xf numFmtId="0" fontId="35" fillId="3" borderId="1" xfId="0" applyNumberFormat="1" applyFont="1" applyFill="1" applyBorder="1" applyAlignment="1">
      <alignment wrapText="1"/>
    </xf>
    <xf numFmtId="0" fontId="4" fillId="3" borderId="1" xfId="0" applyFont="1" applyFill="1" applyBorder="1" applyAlignment="1">
      <alignment vertical="center"/>
    </xf>
    <xf numFmtId="165" fontId="21" fillId="3" borderId="1" xfId="0" applyNumberFormat="1" applyFont="1" applyFill="1" applyBorder="1"/>
    <xf numFmtId="0" fontId="12" fillId="0" borderId="1" xfId="0" applyFont="1" applyBorder="1" applyAlignment="1">
      <alignment horizontal="center" vertical="center" wrapText="1"/>
    </xf>
    <xf numFmtId="0" fontId="0" fillId="0" borderId="1" xfId="0" applyFont="1" applyBorder="1"/>
    <xf numFmtId="0" fontId="23" fillId="3" borderId="1" xfId="0" applyFont="1" applyFill="1" applyBorder="1" applyAlignment="1">
      <alignment horizontal="center" vertical="center" wrapText="1"/>
    </xf>
    <xf numFmtId="2" fontId="12" fillId="0" borderId="1" xfId="0" applyNumberFormat="1" applyFont="1" applyBorder="1" applyAlignment="1">
      <alignment horizontal="center" vertical="center" wrapText="1"/>
    </xf>
    <xf numFmtId="2" fontId="4" fillId="0" borderId="9" xfId="0" applyNumberFormat="1" applyFont="1" applyBorder="1" applyAlignment="1">
      <alignment horizontal="center" vertical="center" wrapText="1"/>
    </xf>
    <xf numFmtId="165" fontId="4" fillId="0" borderId="9" xfId="0" applyNumberFormat="1" applyFont="1" applyBorder="1" applyAlignment="1">
      <alignment horizontal="center" vertical="center" wrapText="1"/>
    </xf>
    <xf numFmtId="165" fontId="27" fillId="0" borderId="0" xfId="0" applyNumberFormat="1" applyFont="1"/>
    <xf numFmtId="0" fontId="23" fillId="0" borderId="0" xfId="0" applyFont="1" applyAlignment="1">
      <alignment horizontal="justify" vertical="center"/>
    </xf>
    <xf numFmtId="0" fontId="15" fillId="0" borderId="0" xfId="0" applyFont="1" applyAlignment="1">
      <alignment horizontal="justify" vertical="center"/>
    </xf>
    <xf numFmtId="1" fontId="15" fillId="0" borderId="0" xfId="0" applyNumberFormat="1" applyFont="1" applyAlignment="1">
      <alignment horizontal="justify" vertical="center"/>
    </xf>
    <xf numFmtId="0" fontId="7" fillId="5" borderId="3" xfId="0" applyFont="1" applyFill="1" applyBorder="1" applyAlignment="1">
      <alignment vertical="center" wrapText="1"/>
    </xf>
    <xf numFmtId="0" fontId="6" fillId="5" borderId="3" xfId="0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center" vertical="center" wrapText="1"/>
    </xf>
    <xf numFmtId="2" fontId="4" fillId="5" borderId="3" xfId="0" applyNumberFormat="1" applyFont="1" applyFill="1" applyBorder="1" applyAlignment="1">
      <alignment horizontal="center" vertical="center" wrapText="1"/>
    </xf>
    <xf numFmtId="2" fontId="2" fillId="5" borderId="0" xfId="0" applyNumberFormat="1" applyFont="1" applyFill="1"/>
    <xf numFmtId="0" fontId="29" fillId="5" borderId="0" xfId="0" applyFont="1" applyFill="1"/>
    <xf numFmtId="0" fontId="5" fillId="2" borderId="18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12" fillId="3" borderId="6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13" fillId="0" borderId="0" xfId="0" applyFont="1" applyFill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2" fillId="2" borderId="16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right" vertical="center"/>
    </xf>
    <xf numFmtId="0" fontId="12" fillId="2" borderId="18" xfId="0" applyFont="1" applyFill="1" applyBorder="1" applyAlignment="1">
      <alignment horizontal="center" vertical="center" wrapText="1"/>
    </xf>
    <xf numFmtId="0" fontId="12" fillId="2" borderId="20" xfId="0" applyFont="1" applyFill="1" applyBorder="1" applyAlignment="1">
      <alignment horizontal="center" vertical="center" wrapText="1"/>
    </xf>
    <xf numFmtId="0" fontId="12" fillId="2" borderId="21" xfId="0" applyFont="1" applyFill="1" applyBorder="1" applyAlignment="1">
      <alignment horizontal="center" vertical="center" wrapText="1"/>
    </xf>
    <xf numFmtId="0" fontId="12" fillId="2" borderId="2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2" fillId="2" borderId="19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</cellXfs>
  <cellStyles count="7">
    <cellStyle name="Обычный" xfId="0" builtinId="0"/>
    <cellStyle name="Обычный 2" xfId="1"/>
    <cellStyle name="Обычный 3" xfId="3"/>
    <cellStyle name="Обычный 4" xfId="2"/>
    <cellStyle name="Финансовый 2" xfId="4"/>
    <cellStyle name="Финансовый 2 2" xfId="6"/>
    <cellStyle name="Финансовый 3" xfId="5"/>
  </cellStyles>
  <dxfs count="0"/>
  <tableStyles count="0" defaultTableStyle="TableStyleMedium9" defaultPivotStyle="PivotStyleLight16"/>
  <colors>
    <mruColors>
      <color rgb="FFC0C0C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>
    <tabColor indexed="50"/>
    <pageSetUpPr fitToPage="1"/>
  </sheetPr>
  <dimension ref="A1:L179"/>
  <sheetViews>
    <sheetView view="pageBreakPreview" zoomScale="75" zoomScaleNormal="75" workbookViewId="0">
      <selection activeCell="J147" sqref="J147"/>
    </sheetView>
  </sheetViews>
  <sheetFormatPr defaultRowHeight="18.75" x14ac:dyDescent="0.3"/>
  <cols>
    <col min="1" max="1" width="74.7109375" customWidth="1"/>
    <col min="2" max="2" width="15.140625" customWidth="1"/>
    <col min="3" max="3" width="13.85546875" style="78" customWidth="1"/>
    <col min="4" max="4" width="14.140625" style="78" customWidth="1"/>
    <col min="5" max="5" width="13" style="5" customWidth="1"/>
    <col min="6" max="6" width="16.42578125" style="5" bestFit="1" customWidth="1"/>
    <col min="7" max="7" width="15.42578125" style="5" bestFit="1" customWidth="1"/>
    <col min="8" max="8" width="13.7109375" style="5" hidden="1" customWidth="1"/>
    <col min="9" max="9" width="16.42578125" style="5" bestFit="1" customWidth="1"/>
    <col min="10" max="10" width="15.42578125" style="5" bestFit="1" customWidth="1"/>
    <col min="11" max="11" width="16.28515625" bestFit="1" customWidth="1"/>
  </cols>
  <sheetData>
    <row r="1" spans="1:11" ht="37.15" customHeight="1" x14ac:dyDescent="0.2">
      <c r="A1" s="210" t="s">
        <v>109</v>
      </c>
      <c r="B1" s="210"/>
      <c r="C1" s="210"/>
      <c r="D1" s="210"/>
      <c r="E1" s="210"/>
      <c r="F1" s="210"/>
      <c r="G1" s="210"/>
      <c r="H1" s="210"/>
      <c r="I1" s="199" t="s">
        <v>34</v>
      </c>
      <c r="J1" s="199"/>
    </row>
    <row r="2" spans="1:11" ht="39" customHeight="1" x14ac:dyDescent="0.3">
      <c r="A2" s="47"/>
      <c r="B2" s="47"/>
      <c r="C2" s="68"/>
      <c r="D2" s="68"/>
      <c r="E2" s="100"/>
      <c r="F2" s="100"/>
      <c r="I2" s="200" t="s">
        <v>108</v>
      </c>
      <c r="J2" s="200"/>
    </row>
    <row r="3" spans="1:11" ht="14.25" customHeight="1" x14ac:dyDescent="0.3">
      <c r="A3" s="1"/>
      <c r="B3" s="2"/>
      <c r="C3" s="73"/>
      <c r="D3" s="73"/>
      <c r="E3" s="85"/>
      <c r="F3" s="85"/>
      <c r="G3" s="85"/>
      <c r="H3" s="85"/>
    </row>
    <row r="4" spans="1:11" ht="51" customHeight="1" x14ac:dyDescent="0.2">
      <c r="A4" s="204" t="s">
        <v>147</v>
      </c>
      <c r="B4" s="204"/>
      <c r="C4" s="204"/>
      <c r="D4" s="204"/>
      <c r="E4" s="204"/>
      <c r="F4" s="204"/>
      <c r="G4" s="204"/>
      <c r="H4" s="204"/>
      <c r="I4" s="204"/>
      <c r="J4" s="204"/>
    </row>
    <row r="5" spans="1:11" ht="14.25" customHeight="1" x14ac:dyDescent="0.3">
      <c r="A5" s="3"/>
      <c r="B5" s="3"/>
      <c r="C5" s="69"/>
      <c r="D5" s="69"/>
      <c r="E5" s="85"/>
      <c r="F5" s="85"/>
      <c r="G5" s="85"/>
      <c r="H5" s="85"/>
    </row>
    <row r="6" spans="1:11" ht="21" customHeight="1" x14ac:dyDescent="0.2">
      <c r="A6" s="201" t="s">
        <v>3</v>
      </c>
      <c r="B6" s="207" t="s">
        <v>4</v>
      </c>
      <c r="C6" s="201" t="s">
        <v>101</v>
      </c>
      <c r="D6" s="201" t="s">
        <v>105</v>
      </c>
      <c r="E6" s="201" t="s">
        <v>106</v>
      </c>
      <c r="F6" s="193" t="s">
        <v>35</v>
      </c>
      <c r="G6" s="194"/>
      <c r="H6" s="194"/>
      <c r="I6" s="194"/>
      <c r="J6" s="195"/>
    </row>
    <row r="7" spans="1:11" ht="33" customHeight="1" x14ac:dyDescent="0.2">
      <c r="A7" s="202"/>
      <c r="B7" s="208"/>
      <c r="C7" s="202"/>
      <c r="D7" s="202"/>
      <c r="E7" s="202"/>
      <c r="F7" s="193" t="s">
        <v>87</v>
      </c>
      <c r="G7" s="194"/>
      <c r="H7" s="195"/>
      <c r="I7" s="205" t="s">
        <v>102</v>
      </c>
      <c r="J7" s="205" t="s">
        <v>107</v>
      </c>
    </row>
    <row r="8" spans="1:11" ht="50.25" customHeight="1" x14ac:dyDescent="0.2">
      <c r="A8" s="203"/>
      <c r="B8" s="209"/>
      <c r="C8" s="203"/>
      <c r="D8" s="203"/>
      <c r="E8" s="203"/>
      <c r="F8" s="62" t="s">
        <v>162</v>
      </c>
      <c r="G8" s="84" t="s">
        <v>163</v>
      </c>
      <c r="H8" s="84" t="s">
        <v>164</v>
      </c>
      <c r="I8" s="206"/>
      <c r="J8" s="206"/>
    </row>
    <row r="9" spans="1:11" x14ac:dyDescent="0.2">
      <c r="A9" s="188" t="s">
        <v>5</v>
      </c>
      <c r="B9" s="189"/>
      <c r="C9" s="189"/>
      <c r="D9" s="189"/>
      <c r="E9" s="189"/>
      <c r="F9" s="189"/>
      <c r="G9" s="189"/>
      <c r="H9" s="189"/>
      <c r="I9" s="189"/>
      <c r="J9" s="189"/>
    </row>
    <row r="10" spans="1:11" ht="39" x14ac:dyDescent="0.2">
      <c r="A10" s="6" t="s">
        <v>48</v>
      </c>
      <c r="B10" s="7" t="s">
        <v>6</v>
      </c>
      <c r="C10" s="136">
        <f>C12+C16+C17+C18+C19+C20+C21+C22+C24+C23+C13</f>
        <v>8038.2695999999996</v>
      </c>
      <c r="D10" s="136">
        <f>D12+D16+D17+D18+D19+D20+D21+D22+D24+D23+D13</f>
        <v>9441.0650000000005</v>
      </c>
      <c r="E10" s="136">
        <f>E12+E16+E17+E18+E19+E20+E21+E22+E24+E23+E13</f>
        <v>7026.7347980000013</v>
      </c>
      <c r="F10" s="136">
        <f t="shared" ref="F10:J10" si="0">F12+F16+F17+F18+F19+F20+F21+F22+F24+F23+F13</f>
        <v>7257.4798843480012</v>
      </c>
      <c r="G10" s="136">
        <f t="shared" si="0"/>
        <v>7267.0878670420016</v>
      </c>
      <c r="H10" s="136">
        <f t="shared" si="0"/>
        <v>0</v>
      </c>
      <c r="I10" s="136">
        <f>I12+I16+I17+I18+I19+I20+I21+I22+I24+I23+I13</f>
        <v>7520.2172174707002</v>
      </c>
      <c r="J10" s="136">
        <f t="shared" si="0"/>
        <v>7753.3922573228165</v>
      </c>
      <c r="K10" s="126"/>
    </row>
    <row r="11" spans="1:11" x14ac:dyDescent="0.2">
      <c r="A11" s="42" t="s">
        <v>7</v>
      </c>
      <c r="B11" s="14"/>
      <c r="C11" s="74"/>
      <c r="D11" s="74"/>
      <c r="E11" s="91"/>
      <c r="F11" s="91"/>
      <c r="G11" s="92"/>
      <c r="H11" s="92"/>
      <c r="I11" s="91"/>
      <c r="J11" s="92"/>
    </row>
    <row r="12" spans="1:11" ht="37.5" x14ac:dyDescent="0.2">
      <c r="A12" s="16" t="s">
        <v>110</v>
      </c>
      <c r="B12" s="9" t="s">
        <v>6</v>
      </c>
      <c r="C12" s="75"/>
      <c r="D12" s="75"/>
      <c r="E12" s="93"/>
      <c r="F12" s="86"/>
      <c r="G12" s="93"/>
      <c r="H12" s="93"/>
      <c r="I12" s="86"/>
      <c r="J12" s="93"/>
      <c r="K12" s="178"/>
    </row>
    <row r="13" spans="1:11" ht="37.5" x14ac:dyDescent="0.2">
      <c r="A13" s="17" t="s">
        <v>111</v>
      </c>
      <c r="B13" s="9" t="s">
        <v>6</v>
      </c>
      <c r="C13" s="75">
        <v>0.51200000000000001</v>
      </c>
      <c r="D13" s="75">
        <v>1.075</v>
      </c>
      <c r="E13" s="86">
        <v>1.218</v>
      </c>
      <c r="F13" s="86">
        <v>1.2829999999999999</v>
      </c>
      <c r="G13" s="93">
        <v>1.2809999999999999</v>
      </c>
      <c r="H13" s="93"/>
      <c r="I13" s="86">
        <v>1.3220000000000001</v>
      </c>
      <c r="J13" s="93">
        <v>1.367</v>
      </c>
      <c r="K13" s="126"/>
    </row>
    <row r="14" spans="1:11" x14ac:dyDescent="0.2">
      <c r="A14" s="18" t="s">
        <v>112</v>
      </c>
      <c r="B14" s="9" t="s">
        <v>6</v>
      </c>
      <c r="C14" s="75"/>
      <c r="D14" s="75"/>
      <c r="E14" s="86"/>
      <c r="F14" s="86"/>
      <c r="G14" s="93"/>
      <c r="H14" s="93"/>
      <c r="I14" s="86"/>
      <c r="J14" s="93"/>
      <c r="K14" s="126"/>
    </row>
    <row r="15" spans="1:11" x14ac:dyDescent="0.2">
      <c r="A15" s="18" t="s">
        <v>113</v>
      </c>
      <c r="B15" s="9" t="s">
        <v>6</v>
      </c>
      <c r="C15" s="75"/>
      <c r="D15" s="75"/>
      <c r="E15" s="86"/>
      <c r="F15" s="86"/>
      <c r="G15" s="93"/>
      <c r="H15" s="93"/>
      <c r="I15" s="86"/>
      <c r="J15" s="93"/>
      <c r="K15" s="126"/>
    </row>
    <row r="16" spans="1:11" x14ac:dyDescent="0.2">
      <c r="A16" s="18" t="s">
        <v>26</v>
      </c>
      <c r="B16" s="9" t="s">
        <v>6</v>
      </c>
      <c r="C16" s="75">
        <v>270.7</v>
      </c>
      <c r="D16" s="75">
        <v>329.851</v>
      </c>
      <c r="E16" s="115">
        <v>358.16399999999999</v>
      </c>
      <c r="F16" s="115">
        <v>363.53800000000001</v>
      </c>
      <c r="G16" s="115">
        <f>E16*101.6%</f>
        <v>363.89462399999996</v>
      </c>
      <c r="H16" s="93"/>
      <c r="I16" s="115">
        <v>387.31400000000002</v>
      </c>
      <c r="J16" s="115">
        <v>398.88499999999999</v>
      </c>
      <c r="K16" s="126"/>
    </row>
    <row r="17" spans="1:12" x14ac:dyDescent="0.2">
      <c r="A17" s="18" t="s">
        <v>27</v>
      </c>
      <c r="B17" s="9" t="s">
        <v>6</v>
      </c>
      <c r="C17" s="75">
        <v>1309.3656000000001</v>
      </c>
      <c r="D17" s="75">
        <v>1002.66</v>
      </c>
      <c r="E17" s="115">
        <f>D17*105%</f>
        <v>1052.7930000000001</v>
      </c>
      <c r="F17" s="115">
        <f>E17*105.1%</f>
        <v>1106.485443</v>
      </c>
      <c r="G17" s="93">
        <f>E17*104.9%</f>
        <v>1104.3798570000004</v>
      </c>
      <c r="H17" s="93"/>
      <c r="I17" s="115">
        <f>F17*104.3%</f>
        <v>1154.064317049</v>
      </c>
      <c r="J17" s="115">
        <f>I17*104.4%</f>
        <v>1204.843146999156</v>
      </c>
      <c r="K17" s="126"/>
    </row>
    <row r="18" spans="1:12" ht="40.5" customHeight="1" x14ac:dyDescent="0.2">
      <c r="A18" s="17" t="s">
        <v>114</v>
      </c>
      <c r="B18" s="9" t="s">
        <v>6</v>
      </c>
      <c r="C18" s="128">
        <v>549.92700000000002</v>
      </c>
      <c r="D18" s="129">
        <v>710.9</v>
      </c>
      <c r="E18" s="129">
        <v>723.18</v>
      </c>
      <c r="F18" s="86">
        <v>748</v>
      </c>
      <c r="G18" s="93">
        <v>747.97900000000004</v>
      </c>
      <c r="H18" s="93"/>
      <c r="I18" s="86">
        <v>791.83500000000004</v>
      </c>
      <c r="J18" s="93">
        <v>815.29700000000003</v>
      </c>
      <c r="K18" s="126"/>
      <c r="L18" s="127"/>
    </row>
    <row r="19" spans="1:12" ht="37.5" customHeight="1" x14ac:dyDescent="0.2">
      <c r="A19" s="16" t="s">
        <v>115</v>
      </c>
      <c r="B19" s="9" t="s">
        <v>6</v>
      </c>
      <c r="C19" s="129">
        <v>66.284000000000006</v>
      </c>
      <c r="D19" s="129">
        <v>73.144999999999996</v>
      </c>
      <c r="E19" s="129">
        <v>90.426000000000002</v>
      </c>
      <c r="F19" s="86">
        <v>93.692999999999998</v>
      </c>
      <c r="G19" s="93">
        <f>E19*103.7%</f>
        <v>93.771761999999995</v>
      </c>
      <c r="H19" s="93"/>
      <c r="I19" s="86">
        <v>96.114000000000004</v>
      </c>
      <c r="J19" s="93">
        <v>98.783000000000001</v>
      </c>
      <c r="K19" s="126"/>
    </row>
    <row r="20" spans="1:12" x14ac:dyDescent="0.2">
      <c r="A20" s="18" t="s">
        <v>12</v>
      </c>
      <c r="B20" s="9" t="s">
        <v>6</v>
      </c>
      <c r="C20" s="75">
        <v>1488.2070000000001</v>
      </c>
      <c r="D20" s="114">
        <v>2630.7840000000001</v>
      </c>
      <c r="E20" s="115">
        <v>220.36799999999999</v>
      </c>
      <c r="F20" s="115">
        <v>231.2</v>
      </c>
      <c r="G20" s="93">
        <f>E20*105.1%</f>
        <v>231.60676799999999</v>
      </c>
      <c r="H20" s="93"/>
      <c r="I20" s="93">
        <v>242.72433360000005</v>
      </c>
      <c r="J20" s="93">
        <v>254.37510161280005</v>
      </c>
      <c r="K20" s="126"/>
    </row>
    <row r="21" spans="1:12" ht="37.5" x14ac:dyDescent="0.2">
      <c r="A21" s="16" t="s">
        <v>116</v>
      </c>
      <c r="B21" s="9" t="s">
        <v>6</v>
      </c>
      <c r="C21" s="114">
        <f>3434.3-146.3</f>
        <v>3288</v>
      </c>
      <c r="D21" s="114">
        <f>3712.4-176.458</f>
        <v>3535.942</v>
      </c>
      <c r="E21" s="129">
        <f>D21*101.9%</f>
        <v>3603.1248980000005</v>
      </c>
      <c r="F21" s="128">
        <f>E21*102.6%</f>
        <v>3696.8061453480004</v>
      </c>
      <c r="G21" s="128">
        <f>E21*102.9%</f>
        <v>3707.6155200420012</v>
      </c>
      <c r="H21" s="128"/>
      <c r="I21" s="128">
        <f>F21*102.5%</f>
        <v>3789.2262989817</v>
      </c>
      <c r="J21" s="128">
        <f>I21*102.4%</f>
        <v>3880.1677301572608</v>
      </c>
      <c r="K21" s="126"/>
    </row>
    <row r="22" spans="1:12" x14ac:dyDescent="0.2">
      <c r="A22" s="18" t="s">
        <v>137</v>
      </c>
      <c r="B22" s="9" t="s">
        <v>6</v>
      </c>
      <c r="C22" s="148">
        <v>8.4</v>
      </c>
      <c r="D22" s="148">
        <v>7.7</v>
      </c>
      <c r="E22" s="129">
        <v>7.149</v>
      </c>
      <c r="F22" s="129">
        <v>7.3</v>
      </c>
      <c r="G22" s="128">
        <f>E22*104%</f>
        <v>7.4349600000000002</v>
      </c>
      <c r="H22" s="128"/>
      <c r="I22" s="129">
        <f>F22*104%</f>
        <v>7.5919999999999996</v>
      </c>
      <c r="J22" s="128">
        <v>7.7</v>
      </c>
      <c r="K22" s="126"/>
    </row>
    <row r="23" spans="1:12" x14ac:dyDescent="0.2">
      <c r="A23" s="18" t="s">
        <v>138</v>
      </c>
      <c r="B23" s="9" t="s">
        <v>6</v>
      </c>
      <c r="C23" s="148">
        <v>10.4</v>
      </c>
      <c r="D23" s="148">
        <v>7.8</v>
      </c>
      <c r="E23" s="129">
        <v>9.952</v>
      </c>
      <c r="F23" s="129">
        <v>10.4</v>
      </c>
      <c r="G23" s="128">
        <f t="shared" ref="G23" si="1">E23*104%</f>
        <v>10.35008</v>
      </c>
      <c r="H23" s="128"/>
      <c r="I23" s="129">
        <v>11.3</v>
      </c>
      <c r="J23" s="128">
        <v>11.7</v>
      </c>
      <c r="K23" s="126"/>
    </row>
    <row r="24" spans="1:12" x14ac:dyDescent="0.2">
      <c r="A24" s="18" t="s">
        <v>32</v>
      </c>
      <c r="B24" s="9" t="s">
        <v>6</v>
      </c>
      <c r="C24" s="114">
        <f>275.498+102.921+329.066+192.689+146.3</f>
        <v>1046.4739999999999</v>
      </c>
      <c r="D24" s="114">
        <f>268.075+114.649+339.23+242.754+176.5</f>
        <v>1141.2080000000001</v>
      </c>
      <c r="E24" s="128">
        <f xml:space="preserve"> (11.087+54.152+135.736+124.236)/5*12 +176.5*101.9%</f>
        <v>960.35990000000015</v>
      </c>
      <c r="F24" s="128">
        <f>E24*104%</f>
        <v>998.77429600000016</v>
      </c>
      <c r="G24" s="128">
        <f>E24*104%</f>
        <v>998.77429600000016</v>
      </c>
      <c r="H24" s="128"/>
      <c r="I24" s="128">
        <f>F24*104%</f>
        <v>1038.7252678400002</v>
      </c>
      <c r="J24" s="128">
        <f>I24*104%</f>
        <v>1080.2742785536002</v>
      </c>
      <c r="K24" s="126"/>
    </row>
    <row r="25" spans="1:12" ht="58.5" x14ac:dyDescent="0.2">
      <c r="A25" s="6" t="s">
        <v>49</v>
      </c>
      <c r="B25" s="9" t="s">
        <v>6</v>
      </c>
      <c r="C25" s="71">
        <v>1708.6</v>
      </c>
      <c r="D25" s="71">
        <v>1779.1</v>
      </c>
      <c r="E25" s="71">
        <v>1850.2</v>
      </c>
      <c r="F25" s="71">
        <v>1854.83</v>
      </c>
      <c r="G25" s="101">
        <v>1924.21</v>
      </c>
      <c r="H25" s="101"/>
      <c r="I25" s="71">
        <v>1875.23</v>
      </c>
      <c r="J25" s="101">
        <v>1901.48</v>
      </c>
    </row>
    <row r="26" spans="1:12" s="133" customFormat="1" ht="19.5" hidden="1" x14ac:dyDescent="0.2">
      <c r="A26" s="137"/>
      <c r="B26" s="12"/>
      <c r="C26" s="83"/>
      <c r="D26" s="83"/>
      <c r="E26" s="102">
        <f>E25/D25*100</f>
        <v>103.9964026755101</v>
      </c>
      <c r="F26" s="102">
        <f>F25/E25*100</f>
        <v>100.25024321694951</v>
      </c>
      <c r="G26" s="102">
        <f>G25/E25*100</f>
        <v>104.00010809642201</v>
      </c>
      <c r="H26" s="102"/>
      <c r="I26" s="102">
        <f>I25/F25*100</f>
        <v>101.09983125138153</v>
      </c>
      <c r="J26" s="102">
        <f>J25/I25*100</f>
        <v>101.39982828773005</v>
      </c>
    </row>
    <row r="27" spans="1:12" ht="44.25" hidden="1" customHeight="1" x14ac:dyDescent="0.2">
      <c r="A27" s="39" t="s">
        <v>57</v>
      </c>
      <c r="B27" s="12" t="s">
        <v>6</v>
      </c>
      <c r="C27" s="76">
        <v>87.8</v>
      </c>
      <c r="D27" s="76">
        <v>43.179000000000002</v>
      </c>
      <c r="E27" s="76"/>
      <c r="F27" s="76"/>
      <c r="G27" s="102"/>
      <c r="H27" s="102"/>
      <c r="I27" s="76"/>
      <c r="J27" s="102"/>
    </row>
    <row r="28" spans="1:12" s="133" customFormat="1" ht="44.25" customHeight="1" x14ac:dyDescent="0.2">
      <c r="A28" s="142" t="s">
        <v>57</v>
      </c>
      <c r="B28" s="140" t="s">
        <v>6</v>
      </c>
      <c r="C28" s="176">
        <v>110.49159999999999</v>
      </c>
      <c r="D28" s="176">
        <v>186.08300000000003</v>
      </c>
      <c r="E28" s="176">
        <v>105.018</v>
      </c>
      <c r="F28" s="176">
        <v>113.41</v>
      </c>
      <c r="G28" s="177"/>
      <c r="H28" s="177"/>
      <c r="I28" s="176">
        <v>141.62400000000002</v>
      </c>
      <c r="J28" s="177">
        <v>152.27799999999999</v>
      </c>
    </row>
    <row r="29" spans="1:12" x14ac:dyDescent="0.2">
      <c r="A29" s="190" t="s">
        <v>10</v>
      </c>
      <c r="B29" s="191"/>
      <c r="C29" s="191"/>
      <c r="D29" s="191"/>
      <c r="E29" s="191"/>
      <c r="F29" s="191"/>
      <c r="G29" s="191"/>
      <c r="H29" s="191"/>
      <c r="I29" s="191"/>
      <c r="J29" s="192"/>
    </row>
    <row r="30" spans="1:12" x14ac:dyDescent="0.2">
      <c r="A30" s="40" t="s">
        <v>37</v>
      </c>
      <c r="B30" s="13"/>
      <c r="C30" s="70"/>
      <c r="D30" s="70"/>
      <c r="E30" s="70"/>
      <c r="F30" s="70"/>
      <c r="G30" s="70"/>
      <c r="H30" s="70"/>
      <c r="I30" s="70"/>
      <c r="J30" s="70"/>
    </row>
    <row r="31" spans="1:12" s="138" customFormat="1" ht="58.5" customHeight="1" x14ac:dyDescent="0.2">
      <c r="A31" s="141" t="s">
        <v>144</v>
      </c>
      <c r="B31" s="139" t="s">
        <v>6</v>
      </c>
      <c r="C31" s="101">
        <f t="shared" ref="C31:J31" si="2">C16+C17+C18+C19</f>
        <v>2196.2766000000001</v>
      </c>
      <c r="D31" s="101">
        <f t="shared" si="2"/>
        <v>2116.556</v>
      </c>
      <c r="E31" s="101">
        <f t="shared" si="2"/>
        <v>2224.5630000000001</v>
      </c>
      <c r="F31" s="101">
        <f t="shared" si="2"/>
        <v>2311.7164430000003</v>
      </c>
      <c r="G31" s="101">
        <f t="shared" si="2"/>
        <v>2310.0252430000005</v>
      </c>
      <c r="H31" s="101">
        <f t="shared" si="2"/>
        <v>0</v>
      </c>
      <c r="I31" s="101">
        <f t="shared" si="2"/>
        <v>2429.3273170490002</v>
      </c>
      <c r="J31" s="101">
        <f t="shared" si="2"/>
        <v>2517.8081469991562</v>
      </c>
    </row>
    <row r="32" spans="1:12" x14ac:dyDescent="0.2">
      <c r="A32" s="21" t="s">
        <v>39</v>
      </c>
      <c r="B32" s="10" t="s">
        <v>8</v>
      </c>
      <c r="C32" s="71">
        <v>109.59</v>
      </c>
      <c r="D32" s="71">
        <v>112.01900000000001</v>
      </c>
      <c r="E32" s="154">
        <v>100.68</v>
      </c>
      <c r="F32" s="154">
        <v>103.95399999999999</v>
      </c>
      <c r="G32" s="154">
        <v>103.9</v>
      </c>
      <c r="H32" s="154"/>
      <c r="I32" s="154">
        <v>101.4</v>
      </c>
      <c r="J32" s="154">
        <v>101.4</v>
      </c>
    </row>
    <row r="33" spans="1:11" x14ac:dyDescent="0.2">
      <c r="A33" s="22" t="s">
        <v>23</v>
      </c>
      <c r="B33" s="9"/>
      <c r="C33" s="71"/>
      <c r="D33" s="71"/>
      <c r="E33" s="71"/>
      <c r="F33" s="71"/>
      <c r="G33" s="71"/>
      <c r="H33" s="71"/>
      <c r="I33" s="71"/>
      <c r="J33" s="71"/>
    </row>
    <row r="34" spans="1:11" x14ac:dyDescent="0.2">
      <c r="A34" s="20" t="s">
        <v>117</v>
      </c>
      <c r="B34" s="9"/>
      <c r="C34" s="75"/>
      <c r="D34" s="75"/>
      <c r="E34" s="86"/>
      <c r="F34" s="86"/>
      <c r="G34" s="22"/>
      <c r="H34" s="22"/>
      <c r="I34" s="86"/>
      <c r="J34" s="22"/>
    </row>
    <row r="35" spans="1:11" ht="37.5" x14ac:dyDescent="0.2">
      <c r="A35" s="23" t="s">
        <v>118</v>
      </c>
      <c r="B35" s="9" t="s">
        <v>6</v>
      </c>
      <c r="C35" s="79">
        <v>2174.7896000000005</v>
      </c>
      <c r="D35" s="79">
        <v>1991.4749999999999</v>
      </c>
      <c r="E35" s="115">
        <v>2224.5630000000001</v>
      </c>
      <c r="F35" s="115">
        <v>2286.8964430000001</v>
      </c>
      <c r="G35" s="144">
        <v>2310.0252430000005</v>
      </c>
      <c r="H35" s="144">
        <v>0</v>
      </c>
      <c r="I35" s="115">
        <v>2429.3273170490002</v>
      </c>
      <c r="J35" s="144">
        <v>2517.8081469991562</v>
      </c>
    </row>
    <row r="36" spans="1:11" x14ac:dyDescent="0.2">
      <c r="A36" s="23" t="s">
        <v>146</v>
      </c>
      <c r="B36" s="9" t="s">
        <v>8</v>
      </c>
      <c r="C36" s="75">
        <v>109.59</v>
      </c>
      <c r="D36" s="143">
        <v>112.01900000000001</v>
      </c>
      <c r="E36" s="114">
        <v>100.68</v>
      </c>
      <c r="F36" s="114">
        <v>103.95399999999999</v>
      </c>
      <c r="G36" s="114">
        <v>103.9</v>
      </c>
      <c r="H36" s="114"/>
      <c r="I36" s="114">
        <v>101.4</v>
      </c>
      <c r="J36" s="114">
        <v>101.4</v>
      </c>
    </row>
    <row r="37" spans="1:11" x14ac:dyDescent="0.2">
      <c r="A37" s="20" t="s">
        <v>119</v>
      </c>
      <c r="B37" s="9"/>
      <c r="C37" s="75"/>
      <c r="D37" s="75"/>
      <c r="E37" s="86"/>
      <c r="F37" s="86"/>
      <c r="G37" s="22"/>
      <c r="H37" s="22"/>
      <c r="I37" s="86"/>
      <c r="J37" s="22"/>
    </row>
    <row r="38" spans="1:11" ht="37.5" x14ac:dyDescent="0.2">
      <c r="A38" s="23" t="s">
        <v>120</v>
      </c>
      <c r="B38" s="9" t="s">
        <v>6</v>
      </c>
      <c r="C38" s="79">
        <v>270.70499999999998</v>
      </c>
      <c r="D38" s="79">
        <v>329.851</v>
      </c>
      <c r="E38" s="115">
        <v>358.16399999999999</v>
      </c>
      <c r="F38" s="115">
        <v>363.53800000000001</v>
      </c>
      <c r="G38" s="144">
        <v>363.89462399999996</v>
      </c>
      <c r="H38" s="144"/>
      <c r="I38" s="115">
        <v>387.31400000000002</v>
      </c>
      <c r="J38" s="144">
        <v>398.88499999999999</v>
      </c>
    </row>
    <row r="39" spans="1:11" x14ac:dyDescent="0.2">
      <c r="A39" s="23" t="s">
        <v>0</v>
      </c>
      <c r="B39" s="9" t="s">
        <v>8</v>
      </c>
      <c r="C39" s="75">
        <v>98.07</v>
      </c>
      <c r="D39" s="114">
        <v>114.3</v>
      </c>
      <c r="E39" s="129">
        <v>98.6</v>
      </c>
      <c r="F39" s="129">
        <v>105</v>
      </c>
      <c r="G39" s="129">
        <v>105</v>
      </c>
      <c r="H39" s="129"/>
      <c r="I39" s="129">
        <v>100</v>
      </c>
      <c r="J39" s="129">
        <v>100</v>
      </c>
      <c r="K39" s="112"/>
    </row>
    <row r="40" spans="1:11" ht="37.5" customHeight="1" x14ac:dyDescent="0.2">
      <c r="A40" s="20" t="s">
        <v>121</v>
      </c>
      <c r="B40" s="9"/>
      <c r="C40" s="75"/>
      <c r="D40" s="75"/>
      <c r="E40" s="86"/>
      <c r="F40" s="86"/>
      <c r="G40" s="22"/>
      <c r="H40" s="22"/>
      <c r="I40" s="86"/>
      <c r="J40" s="22"/>
    </row>
    <row r="41" spans="1:11" ht="37.5" x14ac:dyDescent="0.2">
      <c r="A41" s="23" t="s">
        <v>120</v>
      </c>
      <c r="B41" s="9" t="s">
        <v>6</v>
      </c>
      <c r="C41" s="79">
        <v>1309.3656000000001</v>
      </c>
      <c r="D41" s="79">
        <v>1002.66</v>
      </c>
      <c r="E41" s="115">
        <v>1052.7930000000001</v>
      </c>
      <c r="F41" s="115">
        <v>1106.485443</v>
      </c>
      <c r="G41" s="144">
        <v>1104.3798570000004</v>
      </c>
      <c r="H41" s="144"/>
      <c r="I41" s="115">
        <v>1154.064317049</v>
      </c>
      <c r="J41" s="144">
        <v>1204.843146999156</v>
      </c>
    </row>
    <row r="42" spans="1:11" x14ac:dyDescent="0.2">
      <c r="A42" s="23" t="s">
        <v>0</v>
      </c>
      <c r="B42" s="9" t="s">
        <v>8</v>
      </c>
      <c r="C42" s="75">
        <v>131.65</v>
      </c>
      <c r="D42" s="75">
        <v>72.599999999999994</v>
      </c>
      <c r="E42" s="129">
        <v>116.3</v>
      </c>
      <c r="F42" s="129">
        <v>108.99</v>
      </c>
      <c r="G42" s="129">
        <v>109</v>
      </c>
      <c r="H42" s="129"/>
      <c r="I42" s="129">
        <v>110.1</v>
      </c>
      <c r="J42" s="129">
        <v>109.5</v>
      </c>
    </row>
    <row r="43" spans="1:11" ht="37.5" x14ac:dyDescent="0.2">
      <c r="A43" s="58" t="s">
        <v>122</v>
      </c>
      <c r="B43" s="9"/>
      <c r="C43" s="75"/>
      <c r="D43" s="75"/>
      <c r="E43" s="86"/>
      <c r="F43" s="94"/>
      <c r="G43" s="22"/>
      <c r="H43" s="95"/>
      <c r="I43" s="94"/>
      <c r="J43" s="22"/>
    </row>
    <row r="44" spans="1:11" ht="37.5" x14ac:dyDescent="0.2">
      <c r="A44" s="23" t="s">
        <v>123</v>
      </c>
      <c r="B44" s="9" t="s">
        <v>6</v>
      </c>
      <c r="C44" s="128">
        <v>549.9</v>
      </c>
      <c r="D44" s="129">
        <v>710.9</v>
      </c>
      <c r="E44" s="129">
        <v>723.18</v>
      </c>
      <c r="F44" s="94">
        <v>747.97</v>
      </c>
      <c r="G44" s="22">
        <v>747.97900000000004</v>
      </c>
      <c r="H44" s="95"/>
      <c r="I44" s="94">
        <v>791.83500000000004</v>
      </c>
      <c r="J44" s="22">
        <v>815.29700000000003</v>
      </c>
    </row>
    <row r="45" spans="1:11" x14ac:dyDescent="0.2">
      <c r="A45" s="23" t="s">
        <v>0</v>
      </c>
      <c r="B45" s="9" t="s">
        <v>8</v>
      </c>
      <c r="C45" s="114"/>
      <c r="D45" s="75">
        <v>131.584</v>
      </c>
      <c r="E45" s="86">
        <v>98.9</v>
      </c>
      <c r="F45" s="94">
        <v>100.3</v>
      </c>
      <c r="G45" s="129">
        <v>100.3</v>
      </c>
      <c r="H45" s="95"/>
      <c r="I45" s="94">
        <v>100.1</v>
      </c>
      <c r="J45" s="22">
        <v>100.1</v>
      </c>
    </row>
    <row r="46" spans="1:11" ht="56.25" x14ac:dyDescent="0.2">
      <c r="A46" s="58" t="s">
        <v>124</v>
      </c>
      <c r="B46" s="9"/>
      <c r="C46" s="75"/>
      <c r="D46" s="75"/>
      <c r="E46" s="86"/>
      <c r="F46" s="94"/>
      <c r="G46" s="22"/>
      <c r="H46" s="95"/>
      <c r="I46" s="94"/>
      <c r="J46" s="22"/>
    </row>
    <row r="47" spans="1:11" ht="37.5" x14ac:dyDescent="0.2">
      <c r="A47" s="23" t="s">
        <v>123</v>
      </c>
      <c r="B47" s="9" t="s">
        <v>6</v>
      </c>
      <c r="C47" s="79">
        <v>66.284000000000006</v>
      </c>
      <c r="D47" s="79">
        <v>73.144999999999996</v>
      </c>
      <c r="E47" s="115">
        <v>90.426000000000002</v>
      </c>
      <c r="F47" s="145">
        <v>93.692999999999998</v>
      </c>
      <c r="G47" s="144">
        <v>93.771761999999995</v>
      </c>
      <c r="H47" s="146"/>
      <c r="I47" s="145">
        <v>96.114000000000004</v>
      </c>
      <c r="J47" s="144">
        <v>98.783000000000001</v>
      </c>
    </row>
    <row r="48" spans="1:11" ht="37.5" x14ac:dyDescent="0.2">
      <c r="A48" s="24" t="s">
        <v>125</v>
      </c>
      <c r="B48" s="11"/>
      <c r="C48" s="75"/>
      <c r="D48" s="75"/>
      <c r="E48" s="86"/>
      <c r="F48" s="94"/>
      <c r="G48" s="86"/>
      <c r="H48" s="94"/>
      <c r="I48" s="94"/>
      <c r="J48" s="86"/>
    </row>
    <row r="49" spans="1:10" x14ac:dyDescent="0.2">
      <c r="A49" s="25" t="s">
        <v>11</v>
      </c>
      <c r="B49" s="9" t="s">
        <v>6</v>
      </c>
      <c r="C49" s="75">
        <v>0.51200000000000001</v>
      </c>
      <c r="D49" s="75">
        <v>1.075</v>
      </c>
      <c r="E49" s="86">
        <v>1.218</v>
      </c>
      <c r="F49" s="86">
        <v>1.2829999999999999</v>
      </c>
      <c r="G49" s="93">
        <v>1.2789999999999999</v>
      </c>
      <c r="H49" s="93"/>
      <c r="I49" s="86">
        <v>1.3220000000000001</v>
      </c>
      <c r="J49" s="93">
        <v>1.367</v>
      </c>
    </row>
    <row r="50" spans="1:10" x14ac:dyDescent="0.2">
      <c r="A50" s="25" t="s">
        <v>126</v>
      </c>
      <c r="B50" s="9" t="s">
        <v>8</v>
      </c>
      <c r="C50" s="75">
        <v>127.7</v>
      </c>
      <c r="D50" s="75">
        <v>101.2</v>
      </c>
      <c r="E50" s="86">
        <v>101.2</v>
      </c>
      <c r="F50" s="86">
        <v>105.3</v>
      </c>
      <c r="G50" s="22">
        <v>105.2</v>
      </c>
      <c r="H50" s="22"/>
      <c r="I50" s="86">
        <v>101.4</v>
      </c>
      <c r="J50" s="22">
        <v>101.2</v>
      </c>
    </row>
    <row r="51" spans="1:10" x14ac:dyDescent="0.2">
      <c r="A51" s="26" t="s">
        <v>127</v>
      </c>
      <c r="B51" s="11"/>
      <c r="C51" s="75"/>
      <c r="D51" s="75"/>
      <c r="E51" s="86"/>
      <c r="F51" s="94"/>
      <c r="G51" s="86"/>
      <c r="H51" s="94"/>
      <c r="I51" s="94"/>
      <c r="J51" s="86"/>
    </row>
    <row r="52" spans="1:10" x14ac:dyDescent="0.2">
      <c r="A52" s="27" t="s">
        <v>128</v>
      </c>
      <c r="B52" s="9" t="s">
        <v>6</v>
      </c>
      <c r="C52" s="79">
        <v>1756.0840000000001</v>
      </c>
      <c r="D52" s="79">
        <v>3104.3249999999998</v>
      </c>
      <c r="E52" s="79">
        <v>220.36799999999999</v>
      </c>
      <c r="F52" s="115">
        <v>231.2</v>
      </c>
      <c r="G52" s="144">
        <v>231.60676799999999</v>
      </c>
      <c r="H52" s="144"/>
      <c r="I52" s="115">
        <v>242.72433360000005</v>
      </c>
      <c r="J52" s="144">
        <v>254.37510161280005</v>
      </c>
    </row>
    <row r="53" spans="1:10" x14ac:dyDescent="0.2">
      <c r="A53" s="27" t="s">
        <v>13</v>
      </c>
      <c r="B53" s="9" t="s">
        <v>14</v>
      </c>
      <c r="C53" s="75">
        <v>16817</v>
      </c>
      <c r="D53" s="75">
        <v>17736</v>
      </c>
      <c r="E53" s="143">
        <v>6120</v>
      </c>
      <c r="F53" s="86">
        <v>6120</v>
      </c>
      <c r="G53" s="87">
        <v>6120</v>
      </c>
      <c r="H53" s="87"/>
      <c r="I53" s="86">
        <v>6120</v>
      </c>
      <c r="J53" s="87">
        <v>6120</v>
      </c>
    </row>
    <row r="54" spans="1:10" x14ac:dyDescent="0.2">
      <c r="A54" s="27" t="s">
        <v>15</v>
      </c>
      <c r="B54" s="9" t="s">
        <v>14</v>
      </c>
      <c r="C54" s="75">
        <v>0.42</v>
      </c>
      <c r="D54" s="75">
        <v>0.45</v>
      </c>
      <c r="E54" s="79">
        <f>E53/E83/1000</f>
        <v>0.15513307984790872</v>
      </c>
      <c r="F54" s="86">
        <v>0.16</v>
      </c>
      <c r="G54" s="87">
        <v>0.16</v>
      </c>
      <c r="H54" s="87"/>
      <c r="I54" s="86">
        <v>0.16</v>
      </c>
      <c r="J54" s="87">
        <v>0.16</v>
      </c>
    </row>
    <row r="55" spans="1:10" x14ac:dyDescent="0.2">
      <c r="A55" s="26" t="s">
        <v>129</v>
      </c>
      <c r="B55" s="11"/>
      <c r="C55" s="75"/>
      <c r="D55" s="75"/>
      <c r="E55" s="86"/>
      <c r="F55" s="94"/>
      <c r="G55" s="22"/>
      <c r="H55" s="95"/>
      <c r="I55" s="94"/>
      <c r="J55" s="22"/>
    </row>
    <row r="56" spans="1:10" x14ac:dyDescent="0.2">
      <c r="A56" s="27" t="s">
        <v>130</v>
      </c>
      <c r="B56" s="9" t="s">
        <v>131</v>
      </c>
      <c r="C56" s="75">
        <v>334.6</v>
      </c>
      <c r="D56" s="75">
        <v>54.2</v>
      </c>
      <c r="E56" s="86">
        <v>54.2</v>
      </c>
      <c r="F56" s="86">
        <v>54.2</v>
      </c>
      <c r="G56" s="87">
        <v>54.2</v>
      </c>
      <c r="H56" s="87"/>
      <c r="I56" s="86">
        <v>54.2</v>
      </c>
      <c r="J56" s="87">
        <v>54.2</v>
      </c>
    </row>
    <row r="57" spans="1:10" x14ac:dyDescent="0.2">
      <c r="A57" s="27" t="s">
        <v>132</v>
      </c>
      <c r="B57" s="9" t="s">
        <v>165</v>
      </c>
      <c r="C57" s="114">
        <v>635.91999999999996</v>
      </c>
      <c r="D57" s="114">
        <v>531.6</v>
      </c>
      <c r="E57" s="129">
        <v>615.35</v>
      </c>
      <c r="F57" s="129">
        <v>615.35</v>
      </c>
      <c r="G57" s="129">
        <v>615.35</v>
      </c>
      <c r="H57" s="129"/>
      <c r="I57" s="129">
        <v>615.35</v>
      </c>
      <c r="J57" s="129">
        <v>615.35</v>
      </c>
    </row>
    <row r="58" spans="1:10" ht="37.5" x14ac:dyDescent="0.2">
      <c r="A58" s="26" t="s">
        <v>133</v>
      </c>
      <c r="B58" s="9"/>
      <c r="C58" s="75"/>
      <c r="D58" s="75"/>
      <c r="E58" s="86"/>
      <c r="F58" s="86"/>
      <c r="G58" s="22"/>
      <c r="H58" s="22"/>
      <c r="I58" s="86"/>
      <c r="J58" s="22"/>
    </row>
    <row r="59" spans="1:10" x14ac:dyDescent="0.2">
      <c r="A59" s="27" t="s">
        <v>17</v>
      </c>
      <c r="B59" s="9" t="s">
        <v>6</v>
      </c>
      <c r="C59" s="75">
        <v>3434.3</v>
      </c>
      <c r="D59" s="75">
        <v>3712.4</v>
      </c>
      <c r="E59" s="107">
        <f>D59-791.507+915.835</f>
        <v>3836.7280000000001</v>
      </c>
      <c r="F59" s="93">
        <f>E59*102.6%</f>
        <v>3936.4829280000004</v>
      </c>
      <c r="G59" s="87">
        <f>E59*102.9%</f>
        <v>3947.9931120000006</v>
      </c>
      <c r="H59" s="87"/>
      <c r="I59" s="93">
        <f>F59*102.5%</f>
        <v>4034.8950012</v>
      </c>
      <c r="J59" s="87">
        <f>I59*102.4%</f>
        <v>4131.7324812287998</v>
      </c>
    </row>
    <row r="60" spans="1:10" x14ac:dyDescent="0.2">
      <c r="A60" s="27" t="s">
        <v>18</v>
      </c>
      <c r="B60" s="9" t="s">
        <v>8</v>
      </c>
      <c r="C60" s="75">
        <v>93.3</v>
      </c>
      <c r="D60" s="75">
        <v>99.2</v>
      </c>
      <c r="E60" s="75">
        <v>103.4</v>
      </c>
      <c r="F60" s="86">
        <f>F59/E59*100</f>
        <v>102.60000000000001</v>
      </c>
      <c r="G60" s="22">
        <f>G59/E59*100</f>
        <v>102.90000000000002</v>
      </c>
      <c r="H60" s="22"/>
      <c r="I60" s="86">
        <f>I59/F59*100</f>
        <v>102.49999999999999</v>
      </c>
      <c r="J60" s="22">
        <f>J59/I59*100</f>
        <v>102.4</v>
      </c>
    </row>
    <row r="61" spans="1:10" x14ac:dyDescent="0.2">
      <c r="A61" s="24" t="s">
        <v>19</v>
      </c>
      <c r="B61" s="11"/>
      <c r="C61" s="75"/>
      <c r="D61" s="75"/>
      <c r="E61" s="86"/>
      <c r="F61" s="86"/>
      <c r="G61" s="22"/>
      <c r="H61" s="22"/>
      <c r="I61" s="86"/>
      <c r="J61" s="22"/>
    </row>
    <row r="62" spans="1:10" x14ac:dyDescent="0.2">
      <c r="A62" s="25" t="s">
        <v>134</v>
      </c>
      <c r="B62" s="9" t="s">
        <v>20</v>
      </c>
      <c r="C62" s="75">
        <v>308</v>
      </c>
      <c r="D62" s="103">
        <v>313</v>
      </c>
      <c r="E62" s="105">
        <v>314</v>
      </c>
      <c r="F62" s="105">
        <v>319</v>
      </c>
      <c r="G62" s="106">
        <v>319</v>
      </c>
      <c r="H62" s="106"/>
      <c r="I62" s="105">
        <v>319</v>
      </c>
      <c r="J62" s="106">
        <v>323</v>
      </c>
    </row>
    <row r="63" spans="1:10" x14ac:dyDescent="0.2">
      <c r="A63" s="25" t="s">
        <v>38</v>
      </c>
      <c r="B63" s="9"/>
      <c r="C63" s="75"/>
      <c r="D63" s="103"/>
      <c r="E63" s="105"/>
      <c r="F63" s="105"/>
      <c r="G63" s="106"/>
      <c r="H63" s="106"/>
      <c r="I63" s="105"/>
      <c r="J63" s="106"/>
    </row>
    <row r="64" spans="1:10" ht="37.5" x14ac:dyDescent="0.2">
      <c r="A64" s="25" t="s">
        <v>145</v>
      </c>
      <c r="B64" s="9" t="s">
        <v>20</v>
      </c>
      <c r="C64" s="75">
        <v>13</v>
      </c>
      <c r="D64" s="103">
        <v>16</v>
      </c>
      <c r="E64" s="105">
        <v>16</v>
      </c>
      <c r="F64" s="105">
        <v>16</v>
      </c>
      <c r="G64" s="106">
        <v>16</v>
      </c>
      <c r="H64" s="106"/>
      <c r="I64" s="105">
        <v>16</v>
      </c>
      <c r="J64" s="106">
        <v>16</v>
      </c>
    </row>
    <row r="65" spans="1:10" ht="37.5" x14ac:dyDescent="0.2">
      <c r="A65" s="25" t="s">
        <v>111</v>
      </c>
      <c r="B65" s="9" t="s">
        <v>20</v>
      </c>
      <c r="C65" s="75">
        <v>4</v>
      </c>
      <c r="D65" s="103">
        <v>7</v>
      </c>
      <c r="E65" s="105">
        <v>7</v>
      </c>
      <c r="F65" s="105">
        <v>7</v>
      </c>
      <c r="G65" s="106">
        <v>7</v>
      </c>
      <c r="H65" s="106"/>
      <c r="I65" s="105">
        <v>7</v>
      </c>
      <c r="J65" s="106">
        <v>7</v>
      </c>
    </row>
    <row r="66" spans="1:10" x14ac:dyDescent="0.2">
      <c r="A66" s="25" t="s">
        <v>112</v>
      </c>
      <c r="B66" s="9" t="s">
        <v>20</v>
      </c>
      <c r="C66" s="75">
        <v>2</v>
      </c>
      <c r="D66" s="103">
        <v>2</v>
      </c>
      <c r="E66" s="105">
        <v>2</v>
      </c>
      <c r="F66" s="105">
        <v>2</v>
      </c>
      <c r="G66" s="106">
        <v>2</v>
      </c>
      <c r="H66" s="106"/>
      <c r="I66" s="105">
        <v>2</v>
      </c>
      <c r="J66" s="106">
        <v>2</v>
      </c>
    </row>
    <row r="67" spans="1:10" x14ac:dyDescent="0.2">
      <c r="A67" s="25" t="s">
        <v>113</v>
      </c>
      <c r="B67" s="9" t="s">
        <v>20</v>
      </c>
      <c r="C67" s="75">
        <v>8</v>
      </c>
      <c r="D67" s="103">
        <v>8</v>
      </c>
      <c r="E67" s="105">
        <v>8</v>
      </c>
      <c r="F67" s="105">
        <v>8</v>
      </c>
      <c r="G67" s="106">
        <v>8</v>
      </c>
      <c r="H67" s="106"/>
      <c r="I67" s="105">
        <v>8</v>
      </c>
      <c r="J67" s="106">
        <v>8</v>
      </c>
    </row>
    <row r="68" spans="1:10" ht="20.25" customHeight="1" x14ac:dyDescent="0.2">
      <c r="A68" s="25" t="s">
        <v>26</v>
      </c>
      <c r="B68" s="9" t="s">
        <v>20</v>
      </c>
      <c r="C68" s="75">
        <v>6</v>
      </c>
      <c r="D68" s="103">
        <v>5</v>
      </c>
      <c r="E68" s="105">
        <v>5</v>
      </c>
      <c r="F68" s="105">
        <v>5</v>
      </c>
      <c r="G68" s="106">
        <v>5</v>
      </c>
      <c r="H68" s="106"/>
      <c r="I68" s="105">
        <v>5</v>
      </c>
      <c r="J68" s="106">
        <v>5</v>
      </c>
    </row>
    <row r="69" spans="1:10" x14ac:dyDescent="0.2">
      <c r="A69" s="25" t="s">
        <v>27</v>
      </c>
      <c r="B69" s="9" t="s">
        <v>20</v>
      </c>
      <c r="C69" s="75">
        <v>29</v>
      </c>
      <c r="D69" s="103">
        <v>29</v>
      </c>
      <c r="E69" s="105">
        <v>29</v>
      </c>
      <c r="F69" s="105">
        <v>29</v>
      </c>
      <c r="G69" s="106">
        <v>29</v>
      </c>
      <c r="H69" s="106"/>
      <c r="I69" s="105">
        <v>29</v>
      </c>
      <c r="J69" s="106">
        <v>29</v>
      </c>
    </row>
    <row r="70" spans="1:10" ht="37.5" x14ac:dyDescent="0.2">
      <c r="A70" s="25" t="s">
        <v>114</v>
      </c>
      <c r="B70" s="9" t="s">
        <v>20</v>
      </c>
      <c r="C70" s="75">
        <v>7</v>
      </c>
      <c r="D70" s="103">
        <v>2</v>
      </c>
      <c r="E70" s="105">
        <v>2</v>
      </c>
      <c r="F70" s="105">
        <v>2</v>
      </c>
      <c r="G70" s="106">
        <v>2</v>
      </c>
      <c r="H70" s="106"/>
      <c r="I70" s="105">
        <v>2</v>
      </c>
      <c r="J70" s="106">
        <v>2</v>
      </c>
    </row>
    <row r="71" spans="1:10" ht="56.25" x14ac:dyDescent="0.2">
      <c r="A71" s="25" t="s">
        <v>115</v>
      </c>
      <c r="B71" s="9" t="s">
        <v>20</v>
      </c>
      <c r="C71" s="75" t="s">
        <v>156</v>
      </c>
      <c r="D71" s="103">
        <v>6</v>
      </c>
      <c r="E71" s="105">
        <v>6</v>
      </c>
      <c r="F71" s="105">
        <v>6</v>
      </c>
      <c r="G71" s="106">
        <v>6</v>
      </c>
      <c r="H71" s="106"/>
      <c r="I71" s="105">
        <v>6</v>
      </c>
      <c r="J71" s="106">
        <v>6</v>
      </c>
    </row>
    <row r="72" spans="1:10" x14ac:dyDescent="0.2">
      <c r="A72" s="25" t="s">
        <v>12</v>
      </c>
      <c r="B72" s="9" t="s">
        <v>20</v>
      </c>
      <c r="C72" s="75">
        <v>24</v>
      </c>
      <c r="D72" s="103">
        <v>25</v>
      </c>
      <c r="E72" s="105">
        <v>25</v>
      </c>
      <c r="F72" s="105">
        <v>25</v>
      </c>
      <c r="G72" s="106">
        <v>25</v>
      </c>
      <c r="H72" s="106"/>
      <c r="I72" s="105">
        <v>25</v>
      </c>
      <c r="J72" s="106">
        <v>25</v>
      </c>
    </row>
    <row r="73" spans="1:10" ht="37.5" x14ac:dyDescent="0.2">
      <c r="A73" s="25" t="s">
        <v>116</v>
      </c>
      <c r="B73" s="9" t="s">
        <v>20</v>
      </c>
      <c r="C73" s="75">
        <v>108</v>
      </c>
      <c r="D73" s="103">
        <v>85</v>
      </c>
      <c r="E73" s="105">
        <v>85</v>
      </c>
      <c r="F73" s="105">
        <v>85</v>
      </c>
      <c r="G73" s="106">
        <v>85</v>
      </c>
      <c r="H73" s="106"/>
      <c r="I73" s="105">
        <v>85</v>
      </c>
      <c r="J73" s="106">
        <v>85</v>
      </c>
    </row>
    <row r="74" spans="1:10" ht="37.5" x14ac:dyDescent="0.2">
      <c r="A74" s="18" t="s">
        <v>137</v>
      </c>
      <c r="B74" s="9" t="s">
        <v>20</v>
      </c>
      <c r="C74" s="75" t="s">
        <v>157</v>
      </c>
      <c r="D74" s="103">
        <v>36</v>
      </c>
      <c r="E74" s="105">
        <v>36</v>
      </c>
      <c r="F74" s="105">
        <v>36</v>
      </c>
      <c r="G74" s="106">
        <v>36</v>
      </c>
      <c r="H74" s="106"/>
      <c r="I74" s="105">
        <v>36</v>
      </c>
      <c r="J74" s="106">
        <v>36</v>
      </c>
    </row>
    <row r="75" spans="1:10" ht="37.5" x14ac:dyDescent="0.2">
      <c r="A75" s="18" t="s">
        <v>138</v>
      </c>
      <c r="B75" s="9" t="s">
        <v>20</v>
      </c>
      <c r="C75" s="75" t="s">
        <v>157</v>
      </c>
      <c r="D75" s="103">
        <v>9</v>
      </c>
      <c r="E75" s="105">
        <v>9</v>
      </c>
      <c r="F75" s="105">
        <v>9</v>
      </c>
      <c r="G75" s="106">
        <v>9</v>
      </c>
      <c r="H75" s="106"/>
      <c r="I75" s="105">
        <v>9</v>
      </c>
      <c r="J75" s="106">
        <v>9</v>
      </c>
    </row>
    <row r="76" spans="1:10" x14ac:dyDescent="0.2">
      <c r="A76" s="25" t="s">
        <v>32</v>
      </c>
      <c r="B76" s="9" t="s">
        <v>20</v>
      </c>
      <c r="C76" s="75">
        <v>120</v>
      </c>
      <c r="D76" s="103">
        <v>99</v>
      </c>
      <c r="E76" s="105">
        <v>100</v>
      </c>
      <c r="F76" s="105">
        <v>105</v>
      </c>
      <c r="G76" s="106">
        <v>105</v>
      </c>
      <c r="H76" s="106"/>
      <c r="I76" s="105">
        <v>105</v>
      </c>
      <c r="J76" s="106">
        <v>109</v>
      </c>
    </row>
    <row r="77" spans="1:10" ht="37.5" x14ac:dyDescent="0.2">
      <c r="A77" s="64" t="s">
        <v>42</v>
      </c>
      <c r="B77" s="9" t="s">
        <v>8</v>
      </c>
      <c r="C77" s="107">
        <f>C25/C10*100</f>
        <v>21.255818540846157</v>
      </c>
      <c r="D77" s="107">
        <f>D25/D10*100</f>
        <v>18.844272335801097</v>
      </c>
      <c r="E77" s="107">
        <f>E25/E10*100</f>
        <v>26.330864237634483</v>
      </c>
      <c r="F77" s="93">
        <f>F25/F10*100</f>
        <v>25.55749419299471</v>
      </c>
      <c r="G77" s="93">
        <f>G25/G10*100</f>
        <v>26.478419350435505</v>
      </c>
      <c r="H77" s="107"/>
      <c r="I77" s="93">
        <f>I25/I10*100</f>
        <v>24.935848869412077</v>
      </c>
      <c r="J77" s="93">
        <f>J25/J10*100</f>
        <v>24.524491176157333</v>
      </c>
    </row>
    <row r="78" spans="1:10" ht="19.5" x14ac:dyDescent="0.2">
      <c r="A78" s="43" t="s">
        <v>40</v>
      </c>
      <c r="B78" s="9" t="s">
        <v>20</v>
      </c>
      <c r="C78" s="75">
        <v>285</v>
      </c>
      <c r="D78" s="75">
        <v>290</v>
      </c>
      <c r="E78" s="86">
        <v>291</v>
      </c>
      <c r="F78" s="86">
        <v>296</v>
      </c>
      <c r="G78" s="87">
        <v>296</v>
      </c>
      <c r="H78" s="87"/>
      <c r="I78" s="86">
        <v>296</v>
      </c>
      <c r="J78" s="87">
        <v>300</v>
      </c>
    </row>
    <row r="79" spans="1:10" ht="37.5" x14ac:dyDescent="0.2">
      <c r="A79" s="25" t="s">
        <v>50</v>
      </c>
      <c r="B79" s="9"/>
      <c r="C79" s="114"/>
      <c r="D79" s="114"/>
      <c r="E79" s="129"/>
      <c r="F79" s="129"/>
      <c r="G79" s="128"/>
      <c r="H79" s="128"/>
      <c r="I79" s="129"/>
      <c r="J79" s="128"/>
    </row>
    <row r="80" spans="1:10" x14ac:dyDescent="0.2">
      <c r="A80" s="25" t="s">
        <v>36</v>
      </c>
      <c r="B80" s="9" t="s">
        <v>20</v>
      </c>
      <c r="C80" s="75">
        <v>929</v>
      </c>
      <c r="D80" s="75">
        <v>771</v>
      </c>
      <c r="E80" s="86">
        <v>773</v>
      </c>
      <c r="F80" s="86">
        <v>785</v>
      </c>
      <c r="G80" s="87">
        <v>786</v>
      </c>
      <c r="H80" s="87"/>
      <c r="I80" s="86">
        <v>787</v>
      </c>
      <c r="J80" s="87">
        <v>798</v>
      </c>
    </row>
    <row r="81" spans="1:11" ht="39" x14ac:dyDescent="0.2">
      <c r="A81" s="41" t="s">
        <v>1</v>
      </c>
      <c r="B81" s="12" t="s">
        <v>6</v>
      </c>
      <c r="C81" s="83">
        <v>1364.8</v>
      </c>
      <c r="D81" s="83">
        <v>1223.5</v>
      </c>
      <c r="E81" s="96">
        <f>D81*102%</f>
        <v>1247.97</v>
      </c>
      <c r="F81" s="116">
        <f>E81*102.2%</f>
        <v>1275.42534</v>
      </c>
      <c r="G81" s="116">
        <f>E81*103.9%</f>
        <v>1296.6408300000003</v>
      </c>
      <c r="H81" s="116"/>
      <c r="I81" s="116">
        <f>F81*102%</f>
        <v>1300.9338468000001</v>
      </c>
      <c r="J81" s="116">
        <f>I81*102.1%</f>
        <v>1328.2534575827999</v>
      </c>
    </row>
    <row r="82" spans="1:11" x14ac:dyDescent="0.2">
      <c r="A82" s="190" t="s">
        <v>52</v>
      </c>
      <c r="B82" s="191"/>
      <c r="C82" s="191"/>
      <c r="D82" s="191"/>
      <c r="E82" s="191"/>
      <c r="F82" s="191"/>
      <c r="G82" s="191"/>
      <c r="H82" s="191"/>
      <c r="I82" s="191"/>
      <c r="J82" s="192"/>
    </row>
    <row r="83" spans="1:11" ht="19.5" x14ac:dyDescent="0.2">
      <c r="A83" s="38" t="s">
        <v>53</v>
      </c>
      <c r="B83" s="14" t="s">
        <v>22</v>
      </c>
      <c r="C83" s="74">
        <v>39.67</v>
      </c>
      <c r="D83" s="74">
        <v>39.454999999999998</v>
      </c>
      <c r="E83" s="91">
        <v>39.450000000000003</v>
      </c>
      <c r="F83" s="97">
        <v>39.4</v>
      </c>
      <c r="G83" s="92">
        <v>39.44</v>
      </c>
      <c r="H83" s="98"/>
      <c r="I83" s="97">
        <v>39.4</v>
      </c>
      <c r="J83" s="92">
        <v>39.36</v>
      </c>
    </row>
    <row r="84" spans="1:11" ht="39" x14ac:dyDescent="0.2">
      <c r="A84" s="38" t="s">
        <v>44</v>
      </c>
      <c r="B84" s="14" t="s">
        <v>22</v>
      </c>
      <c r="C84" s="74">
        <v>13.228999999999999</v>
      </c>
      <c r="D84" s="74">
        <v>13.193</v>
      </c>
      <c r="E84" s="91">
        <f>SUM(E86:E101)</f>
        <v>13.078000000000001</v>
      </c>
      <c r="F84" s="151">
        <v>12.958</v>
      </c>
      <c r="G84" s="151">
        <v>12.958</v>
      </c>
      <c r="H84" s="151">
        <v>12.958</v>
      </c>
      <c r="I84" s="152">
        <f>F84*99.7%</f>
        <v>12.919126</v>
      </c>
      <c r="J84" s="152">
        <f>I84*99.56%</f>
        <v>12.8622818456</v>
      </c>
    </row>
    <row r="85" spans="1:11" ht="19.5" x14ac:dyDescent="0.2">
      <c r="A85" s="15" t="s">
        <v>23</v>
      </c>
      <c r="B85" s="9"/>
      <c r="C85" s="75"/>
      <c r="D85" s="114"/>
      <c r="E85" s="86"/>
      <c r="F85" s="129"/>
      <c r="G85" s="129"/>
      <c r="H85" s="129"/>
      <c r="I85" s="152"/>
      <c r="J85" s="152"/>
    </row>
    <row r="86" spans="1:11" ht="37.5" x14ac:dyDescent="0.3">
      <c r="A86" s="28" t="s">
        <v>145</v>
      </c>
      <c r="B86" s="9" t="s">
        <v>22</v>
      </c>
      <c r="C86" s="75">
        <v>5.0000000000000001E-3</v>
      </c>
      <c r="D86" s="114">
        <v>7.0000000000000001E-3</v>
      </c>
      <c r="E86" s="86">
        <f t="shared" ref="E86" si="3">18/1000</f>
        <v>1.7999999999999999E-2</v>
      </c>
      <c r="F86" s="129">
        <v>1.7999999999999999E-2</v>
      </c>
      <c r="G86" s="129">
        <v>1.7999999999999999E-2</v>
      </c>
      <c r="H86" s="129">
        <v>1.7999999999999999E-2</v>
      </c>
      <c r="I86" s="152">
        <f t="shared" ref="I86:I101" si="4">F86*99.7%</f>
        <v>1.7946E-2</v>
      </c>
      <c r="J86" s="152">
        <f t="shared" ref="J86:J101" si="5">I86*99.56%</f>
        <v>1.78670376E-2</v>
      </c>
    </row>
    <row r="87" spans="1:11" ht="37.5" x14ac:dyDescent="0.2">
      <c r="A87" s="16" t="s">
        <v>158</v>
      </c>
      <c r="B87" s="9" t="s">
        <v>22</v>
      </c>
      <c r="C87" s="75"/>
      <c r="D87" s="114"/>
      <c r="E87" s="86"/>
      <c r="F87" s="129"/>
      <c r="G87" s="129"/>
      <c r="H87" s="129"/>
      <c r="I87" s="152"/>
      <c r="J87" s="152"/>
    </row>
    <row r="88" spans="1:11" x14ac:dyDescent="0.3">
      <c r="A88" s="29" t="s">
        <v>159</v>
      </c>
      <c r="B88" s="9" t="s">
        <v>22</v>
      </c>
      <c r="C88" s="75"/>
      <c r="D88" s="114"/>
      <c r="E88" s="86"/>
      <c r="F88" s="129"/>
      <c r="G88" s="129"/>
      <c r="H88" s="129"/>
      <c r="I88" s="152"/>
      <c r="J88" s="152"/>
    </row>
    <row r="89" spans="1:11" x14ac:dyDescent="0.3">
      <c r="A89" s="29" t="s">
        <v>160</v>
      </c>
      <c r="B89" s="9" t="s">
        <v>22</v>
      </c>
      <c r="C89" s="75"/>
      <c r="D89" s="114"/>
      <c r="E89" s="86"/>
      <c r="F89" s="129"/>
      <c r="G89" s="129"/>
      <c r="H89" s="129"/>
      <c r="I89" s="152"/>
      <c r="J89" s="152"/>
    </row>
    <row r="90" spans="1:11" s="112" customFormat="1" x14ac:dyDescent="0.3">
      <c r="A90" s="147" t="s">
        <v>26</v>
      </c>
      <c r="B90" s="148" t="s">
        <v>22</v>
      </c>
      <c r="C90" s="114">
        <v>0.39</v>
      </c>
      <c r="D90" s="114">
        <v>0.38</v>
      </c>
      <c r="E90" s="129">
        <v>0.42899999999999999</v>
      </c>
      <c r="F90" s="129">
        <v>0.42899999999999999</v>
      </c>
      <c r="G90" s="129">
        <v>0.42899999999999999</v>
      </c>
      <c r="H90" s="129">
        <v>0.42899999999999999</v>
      </c>
      <c r="I90" s="152">
        <f t="shared" si="4"/>
        <v>0.42771300000000001</v>
      </c>
      <c r="J90" s="152">
        <f t="shared" si="5"/>
        <v>0.42583106280000005</v>
      </c>
      <c r="K90"/>
    </row>
    <row r="91" spans="1:11" x14ac:dyDescent="0.3">
      <c r="A91" s="29" t="s">
        <v>27</v>
      </c>
      <c r="B91" s="9" t="s">
        <v>22</v>
      </c>
      <c r="C91" s="75">
        <v>1.2010000000000001</v>
      </c>
      <c r="D91" s="114">
        <v>1.53</v>
      </c>
      <c r="E91" s="86">
        <v>0.70099999999999996</v>
      </c>
      <c r="F91" s="129">
        <v>0.58099999999999996</v>
      </c>
      <c r="G91" s="129">
        <v>0.58099999999999996</v>
      </c>
      <c r="H91" s="129">
        <v>0.58099999999999996</v>
      </c>
      <c r="I91" s="152">
        <f t="shared" si="4"/>
        <v>0.57925699999999991</v>
      </c>
      <c r="J91" s="152">
        <f t="shared" si="5"/>
        <v>0.57670826919999996</v>
      </c>
    </row>
    <row r="92" spans="1:11" ht="37.5" x14ac:dyDescent="0.2">
      <c r="A92" s="17" t="s">
        <v>114</v>
      </c>
      <c r="B92" s="9" t="s">
        <v>22</v>
      </c>
      <c r="C92" s="198">
        <v>0.85899999999999999</v>
      </c>
      <c r="D92" s="196">
        <v>0.94299999999999995</v>
      </c>
      <c r="E92" s="86">
        <v>0.71199999999999997</v>
      </c>
      <c r="F92" s="129">
        <v>0.71199999999999997</v>
      </c>
      <c r="G92" s="129">
        <v>0.71199999999999997</v>
      </c>
      <c r="H92" s="129">
        <v>0.71199999999999997</v>
      </c>
      <c r="I92" s="152">
        <f t="shared" si="4"/>
        <v>0.70986399999999994</v>
      </c>
      <c r="J92" s="152">
        <f t="shared" si="5"/>
        <v>0.70674059839999992</v>
      </c>
    </row>
    <row r="93" spans="1:11" x14ac:dyDescent="0.3">
      <c r="A93" s="29" t="s">
        <v>115</v>
      </c>
      <c r="B93" s="9" t="s">
        <v>22</v>
      </c>
      <c r="C93" s="197"/>
      <c r="D93" s="197"/>
      <c r="E93" s="86">
        <v>0.10299999999999999</v>
      </c>
      <c r="F93" s="129">
        <v>0.10299999999999999</v>
      </c>
      <c r="G93" s="129">
        <v>0.10299999999999999</v>
      </c>
      <c r="H93" s="129">
        <v>0.10299999999999999</v>
      </c>
      <c r="I93" s="152">
        <f t="shared" si="4"/>
        <v>0.10269099999999999</v>
      </c>
      <c r="J93" s="152">
        <f t="shared" si="5"/>
        <v>0.10223915959999999</v>
      </c>
    </row>
    <row r="94" spans="1:11" x14ac:dyDescent="0.3">
      <c r="A94" s="29" t="s">
        <v>12</v>
      </c>
      <c r="B94" s="9" t="s">
        <v>22</v>
      </c>
      <c r="C94" s="75">
        <v>0.80700000000000005</v>
      </c>
      <c r="D94" s="114">
        <v>0.85599999999999998</v>
      </c>
      <c r="E94" s="86">
        <v>0.9</v>
      </c>
      <c r="F94" s="129">
        <v>0.9</v>
      </c>
      <c r="G94" s="129">
        <v>0.9</v>
      </c>
      <c r="H94" s="129">
        <v>0.9</v>
      </c>
      <c r="I94" s="152">
        <f t="shared" si="4"/>
        <v>0.89729999999999999</v>
      </c>
      <c r="J94" s="152">
        <f t="shared" si="5"/>
        <v>0.89335187999999999</v>
      </c>
    </row>
    <row r="95" spans="1:11" ht="37.5" x14ac:dyDescent="0.2">
      <c r="A95" s="16" t="s">
        <v>116</v>
      </c>
      <c r="B95" s="9" t="s">
        <v>22</v>
      </c>
      <c r="C95" s="75">
        <v>0.223</v>
      </c>
      <c r="D95" s="114">
        <v>0.23100000000000001</v>
      </c>
      <c r="E95" s="86">
        <v>3.3919999999999999</v>
      </c>
      <c r="F95" s="129">
        <v>3.3919999999999999</v>
      </c>
      <c r="G95" s="129">
        <v>3.3919999999999999</v>
      </c>
      <c r="H95" s="129">
        <v>3.3919999999999999</v>
      </c>
      <c r="I95" s="152">
        <f t="shared" si="4"/>
        <v>3.3818239999999999</v>
      </c>
      <c r="J95" s="152">
        <f t="shared" si="5"/>
        <v>3.3669439744000003</v>
      </c>
    </row>
    <row r="96" spans="1:11" x14ac:dyDescent="0.2">
      <c r="A96" s="18" t="s">
        <v>137</v>
      </c>
      <c r="B96" s="9" t="s">
        <v>22</v>
      </c>
      <c r="C96" s="198">
        <v>2.0059999999999998</v>
      </c>
      <c r="D96" s="196">
        <v>2.0510000000000002</v>
      </c>
      <c r="E96" s="86">
        <v>2.391</v>
      </c>
      <c r="F96" s="129">
        <v>2.391</v>
      </c>
      <c r="G96" s="129">
        <v>2.391</v>
      </c>
      <c r="H96" s="129">
        <v>2.391</v>
      </c>
      <c r="I96" s="152">
        <f t="shared" si="4"/>
        <v>2.3838270000000001</v>
      </c>
      <c r="J96" s="152">
        <f t="shared" si="5"/>
        <v>2.3733381612000004</v>
      </c>
    </row>
    <row r="97" spans="1:10" x14ac:dyDescent="0.2">
      <c r="A97" s="18" t="s">
        <v>138</v>
      </c>
      <c r="B97" s="9" t="s">
        <v>22</v>
      </c>
      <c r="C97" s="197"/>
      <c r="D97" s="197"/>
      <c r="E97" s="86">
        <v>9.7000000000000003E-2</v>
      </c>
      <c r="F97" s="129">
        <v>9.7000000000000003E-2</v>
      </c>
      <c r="G97" s="129">
        <v>9.7000000000000003E-2</v>
      </c>
      <c r="H97" s="129">
        <v>9.7000000000000003E-2</v>
      </c>
      <c r="I97" s="152">
        <f t="shared" si="4"/>
        <v>9.6709000000000003E-2</v>
      </c>
      <c r="J97" s="152">
        <f t="shared" si="5"/>
        <v>9.628348040000001E-2</v>
      </c>
    </row>
    <row r="98" spans="1:10" ht="37.5" x14ac:dyDescent="0.2">
      <c r="A98" s="17" t="s">
        <v>25</v>
      </c>
      <c r="B98" s="9" t="s">
        <v>22</v>
      </c>
      <c r="C98" s="75">
        <v>0.86099999999999999</v>
      </c>
      <c r="D98" s="114">
        <v>0.82</v>
      </c>
      <c r="E98" s="86">
        <v>0.76800000000000002</v>
      </c>
      <c r="F98" s="129">
        <v>0.76800000000000002</v>
      </c>
      <c r="G98" s="129">
        <v>0.76800000000000002</v>
      </c>
      <c r="H98" s="129">
        <v>0.76800000000000002</v>
      </c>
      <c r="I98" s="152">
        <f t="shared" si="4"/>
        <v>0.76569600000000004</v>
      </c>
      <c r="J98" s="152">
        <f t="shared" si="5"/>
        <v>0.76232693760000003</v>
      </c>
    </row>
    <row r="99" spans="1:10" x14ac:dyDescent="0.3">
      <c r="A99" s="29" t="s">
        <v>29</v>
      </c>
      <c r="B99" s="9" t="s">
        <v>22</v>
      </c>
      <c r="C99" s="75">
        <v>1.7070000000000001</v>
      </c>
      <c r="D99" s="114">
        <v>1.841</v>
      </c>
      <c r="E99" s="86">
        <v>1.7250000000000001</v>
      </c>
      <c r="F99" s="129">
        <v>1.7250000000000001</v>
      </c>
      <c r="G99" s="129">
        <v>1.7250000000000001</v>
      </c>
      <c r="H99" s="129">
        <v>1.7250000000000001</v>
      </c>
      <c r="I99" s="152">
        <f t="shared" si="4"/>
        <v>1.7198250000000002</v>
      </c>
      <c r="J99" s="152">
        <f t="shared" si="5"/>
        <v>1.7122577700000001</v>
      </c>
    </row>
    <row r="100" spans="1:10" x14ac:dyDescent="0.3">
      <c r="A100" s="29" t="s">
        <v>30</v>
      </c>
      <c r="B100" s="9" t="s">
        <v>22</v>
      </c>
      <c r="C100" s="75">
        <v>1.1839999999999999</v>
      </c>
      <c r="D100" s="114">
        <v>1.1479999999999999</v>
      </c>
      <c r="E100" s="86">
        <v>0.93799999999999994</v>
      </c>
      <c r="F100" s="129">
        <v>0.93799999999999994</v>
      </c>
      <c r="G100" s="129">
        <v>0.93799999999999994</v>
      </c>
      <c r="H100" s="129">
        <v>0.93799999999999994</v>
      </c>
      <c r="I100" s="152">
        <f t="shared" si="4"/>
        <v>0.93518599999999996</v>
      </c>
      <c r="J100" s="152">
        <f t="shared" si="5"/>
        <v>0.93107118160000002</v>
      </c>
    </row>
    <row r="101" spans="1:10" x14ac:dyDescent="0.3">
      <c r="A101" s="29" t="s">
        <v>32</v>
      </c>
      <c r="B101" s="9" t="s">
        <v>22</v>
      </c>
      <c r="C101" s="75">
        <v>3.7509999999999999</v>
      </c>
      <c r="D101" s="114">
        <v>3.3860000000000001</v>
      </c>
      <c r="E101" s="86">
        <v>0.90400000000000003</v>
      </c>
      <c r="F101" s="129">
        <v>0.90400000000000003</v>
      </c>
      <c r="G101" s="129">
        <v>0.90400000000000003</v>
      </c>
      <c r="H101" s="129">
        <v>0.90400000000000003</v>
      </c>
      <c r="I101" s="152">
        <f t="shared" si="4"/>
        <v>0.90128799999999998</v>
      </c>
      <c r="J101" s="152">
        <f t="shared" si="5"/>
        <v>0.89732233280000007</v>
      </c>
    </row>
    <row r="102" spans="1:10" ht="54.75" customHeight="1" x14ac:dyDescent="0.3">
      <c r="A102" s="31" t="s">
        <v>33</v>
      </c>
      <c r="B102" s="9" t="s">
        <v>22</v>
      </c>
      <c r="C102" s="117">
        <v>1.8783000000000001</v>
      </c>
      <c r="D102" s="117">
        <v>1.9157999999999999</v>
      </c>
      <c r="E102" s="117">
        <v>1.9276</v>
      </c>
      <c r="F102" s="117">
        <v>1.9316000000000002</v>
      </c>
      <c r="G102" s="117">
        <v>1.9236000000000002</v>
      </c>
      <c r="H102" s="117"/>
      <c r="I102" s="117">
        <v>1.9301000000000001</v>
      </c>
      <c r="J102" s="117">
        <v>1.9301000000000001</v>
      </c>
    </row>
    <row r="103" spans="1:10" x14ac:dyDescent="0.3">
      <c r="A103" s="32" t="s">
        <v>31</v>
      </c>
      <c r="B103" s="9"/>
      <c r="C103" s="75"/>
      <c r="D103" s="75"/>
      <c r="E103" s="86"/>
      <c r="F103" s="86"/>
      <c r="G103" s="93"/>
      <c r="H103" s="93"/>
      <c r="I103" s="86"/>
      <c r="J103" s="93"/>
    </row>
    <row r="104" spans="1:10" ht="37.5" x14ac:dyDescent="0.2">
      <c r="A104" s="59" t="s">
        <v>143</v>
      </c>
      <c r="B104" s="9" t="s">
        <v>22</v>
      </c>
      <c r="C104" s="117">
        <v>0.16790000000000002</v>
      </c>
      <c r="D104" s="117">
        <v>0.1414</v>
      </c>
      <c r="E104" s="117">
        <v>0.14340000000000003</v>
      </c>
      <c r="F104" s="117">
        <v>0.14740000000000003</v>
      </c>
      <c r="G104" s="117">
        <v>0.14440000000000003</v>
      </c>
      <c r="H104" s="117"/>
      <c r="I104" s="117">
        <v>0.14590000000000003</v>
      </c>
      <c r="J104" s="117">
        <v>0.14590000000000003</v>
      </c>
    </row>
    <row r="105" spans="1:10" x14ac:dyDescent="0.3">
      <c r="A105" s="60" t="s">
        <v>139</v>
      </c>
      <c r="B105" s="9" t="s">
        <v>22</v>
      </c>
      <c r="C105" s="75"/>
      <c r="D105" s="75"/>
      <c r="E105" s="86"/>
      <c r="F105" s="86"/>
      <c r="G105" s="93"/>
      <c r="H105" s="93"/>
      <c r="I105" s="86"/>
      <c r="J105" s="93"/>
    </row>
    <row r="106" spans="1:10" x14ac:dyDescent="0.3">
      <c r="A106" s="61" t="s">
        <v>56</v>
      </c>
      <c r="B106" s="9" t="s">
        <v>21</v>
      </c>
      <c r="C106" s="75"/>
      <c r="D106" s="75"/>
      <c r="E106" s="86"/>
      <c r="F106" s="86"/>
      <c r="G106" s="93"/>
      <c r="H106" s="93"/>
      <c r="I106" s="86"/>
      <c r="J106" s="93"/>
    </row>
    <row r="107" spans="1:10" ht="56.25" x14ac:dyDescent="0.3">
      <c r="A107" s="33" t="s">
        <v>43</v>
      </c>
      <c r="B107" s="9" t="s">
        <v>22</v>
      </c>
      <c r="C107" s="75">
        <v>1.85</v>
      </c>
      <c r="D107" s="75">
        <v>1.831</v>
      </c>
      <c r="E107" s="75">
        <v>1.714</v>
      </c>
      <c r="F107" s="108">
        <v>1.714</v>
      </c>
      <c r="G107" s="108">
        <v>1.7150000000000001</v>
      </c>
      <c r="H107" s="108"/>
      <c r="I107" s="108">
        <v>1.716</v>
      </c>
      <c r="J107" s="108">
        <v>1.72</v>
      </c>
    </row>
    <row r="108" spans="1:10" ht="19.5" x14ac:dyDescent="0.2">
      <c r="A108" s="15" t="s">
        <v>23</v>
      </c>
      <c r="B108" s="9"/>
      <c r="C108" s="75"/>
      <c r="D108" s="75"/>
      <c r="E108" s="75"/>
      <c r="F108" s="108"/>
      <c r="G108" s="108"/>
      <c r="H108" s="108"/>
      <c r="I108" s="108"/>
      <c r="J108" s="108"/>
    </row>
    <row r="109" spans="1:10" ht="37.5" x14ac:dyDescent="0.3">
      <c r="A109" s="34" t="s">
        <v>145</v>
      </c>
      <c r="B109" s="9" t="s">
        <v>22</v>
      </c>
      <c r="C109" s="75">
        <v>0.121</v>
      </c>
      <c r="D109" s="75">
        <v>0.121</v>
      </c>
      <c r="E109" s="75">
        <v>4.0000000000000001E-3</v>
      </c>
      <c r="F109" s="108">
        <v>4.0000000000000001E-3</v>
      </c>
      <c r="G109" s="108">
        <v>5.0000000000000001E-3</v>
      </c>
      <c r="H109" s="108"/>
      <c r="I109" s="108">
        <v>6.0000000000000001E-3</v>
      </c>
      <c r="J109" s="108">
        <v>7.0000000000000001E-3</v>
      </c>
    </row>
    <row r="110" spans="1:10" ht="37.5" x14ac:dyDescent="0.2">
      <c r="A110" s="35" t="s">
        <v>111</v>
      </c>
      <c r="B110" s="9" t="s">
        <v>21</v>
      </c>
      <c r="C110" s="75">
        <v>3.0000000000000001E-3</v>
      </c>
      <c r="D110" s="75">
        <v>3.0000000000000001E-3</v>
      </c>
      <c r="E110" s="75">
        <v>3.0000000000000001E-3</v>
      </c>
      <c r="F110" s="108">
        <v>3.0000000000000001E-3</v>
      </c>
      <c r="G110" s="108">
        <v>4.0000000000000001E-3</v>
      </c>
      <c r="H110" s="108"/>
      <c r="I110" s="108">
        <v>5.0000000000000001E-3</v>
      </c>
      <c r="J110" s="108">
        <v>6.0000000000000001E-3</v>
      </c>
    </row>
    <row r="111" spans="1:10" x14ac:dyDescent="0.3">
      <c r="A111" s="36" t="s">
        <v>112</v>
      </c>
      <c r="B111" s="9" t="s">
        <v>22</v>
      </c>
      <c r="C111" s="75">
        <v>2E-3</v>
      </c>
      <c r="D111" s="75">
        <v>2E-3</v>
      </c>
      <c r="E111" s="75">
        <v>1E-3</v>
      </c>
      <c r="F111" s="108">
        <v>1E-3</v>
      </c>
      <c r="G111" s="108">
        <v>1E-3</v>
      </c>
      <c r="H111" s="108"/>
      <c r="I111" s="108">
        <v>1E-3</v>
      </c>
      <c r="J111" s="108">
        <v>1E-3</v>
      </c>
    </row>
    <row r="112" spans="1:10" x14ac:dyDescent="0.3">
      <c r="A112" s="36" t="s">
        <v>113</v>
      </c>
      <c r="B112" s="9" t="s">
        <v>22</v>
      </c>
      <c r="C112" s="75">
        <v>0.11600000000000001</v>
      </c>
      <c r="D112" s="75">
        <v>0.11600000000000001</v>
      </c>
      <c r="E112" s="75">
        <v>0</v>
      </c>
      <c r="F112" s="108">
        <v>0</v>
      </c>
      <c r="G112" s="108">
        <v>0</v>
      </c>
      <c r="H112" s="108"/>
      <c r="I112" s="108">
        <v>0</v>
      </c>
      <c r="J112" s="108">
        <v>0</v>
      </c>
    </row>
    <row r="113" spans="1:11" ht="24" customHeight="1" x14ac:dyDescent="0.2">
      <c r="A113" s="18" t="s">
        <v>26</v>
      </c>
      <c r="B113" s="9" t="s">
        <v>22</v>
      </c>
      <c r="C113" s="75">
        <v>0</v>
      </c>
      <c r="D113" s="75">
        <v>0</v>
      </c>
      <c r="E113" s="75">
        <v>0</v>
      </c>
      <c r="F113" s="109">
        <v>0</v>
      </c>
      <c r="G113" s="109">
        <v>0</v>
      </c>
      <c r="H113" s="109"/>
      <c r="I113" s="109">
        <v>0</v>
      </c>
      <c r="J113" s="109">
        <v>0</v>
      </c>
    </row>
    <row r="114" spans="1:11" x14ac:dyDescent="0.3">
      <c r="A114" s="36" t="s">
        <v>27</v>
      </c>
      <c r="B114" s="9" t="s">
        <v>21</v>
      </c>
      <c r="C114" s="75">
        <v>0.38</v>
      </c>
      <c r="D114" s="75">
        <v>0.39400000000000002</v>
      </c>
      <c r="E114" s="75">
        <v>0.39400000000000002</v>
      </c>
      <c r="F114" s="108">
        <v>0.39400000000000002</v>
      </c>
      <c r="G114" s="108">
        <v>0.39400000000000002</v>
      </c>
      <c r="H114" s="108"/>
      <c r="I114" s="108">
        <v>0.39200000000000002</v>
      </c>
      <c r="J114" s="108">
        <v>0.39</v>
      </c>
    </row>
    <row r="115" spans="1:11" ht="37.5" x14ac:dyDescent="0.2">
      <c r="A115" s="37" t="s">
        <v>114</v>
      </c>
      <c r="B115" s="9" t="s">
        <v>21</v>
      </c>
      <c r="C115" s="75">
        <v>4.0000000000000001E-3</v>
      </c>
      <c r="D115" s="75">
        <v>4.0000000000000001E-3</v>
      </c>
      <c r="E115" s="75">
        <v>4.0000000000000001E-3</v>
      </c>
      <c r="F115" s="75">
        <v>4.0000000000000001E-3</v>
      </c>
      <c r="G115" s="143">
        <v>4.0000000000000001E-3</v>
      </c>
      <c r="H115" s="75"/>
      <c r="I115" s="75">
        <v>4.0000000000000001E-3</v>
      </c>
      <c r="J115" s="75">
        <v>4.0000000000000001E-3</v>
      </c>
    </row>
    <row r="116" spans="1:11" ht="56.25" x14ac:dyDescent="0.3">
      <c r="A116" s="36" t="s">
        <v>115</v>
      </c>
      <c r="B116" s="9" t="s">
        <v>21</v>
      </c>
      <c r="C116" s="114"/>
      <c r="D116" s="75">
        <v>6.7000000000000004E-2</v>
      </c>
      <c r="E116" s="75">
        <v>6.7000000000000004E-2</v>
      </c>
      <c r="F116" s="108">
        <v>6.7000000000000004E-2</v>
      </c>
      <c r="G116" s="108">
        <v>6.7000000000000004E-2</v>
      </c>
      <c r="H116" s="108"/>
      <c r="I116" s="108">
        <v>6.7000000000000004E-2</v>
      </c>
      <c r="J116" s="108">
        <v>6.7000000000000004E-2</v>
      </c>
    </row>
    <row r="117" spans="1:11" x14ac:dyDescent="0.3">
      <c r="A117" s="36" t="s">
        <v>12</v>
      </c>
      <c r="B117" s="9" t="s">
        <v>21</v>
      </c>
      <c r="C117" s="75">
        <v>6.3E-2</v>
      </c>
      <c r="D117" s="75">
        <v>4.3999999999999997E-2</v>
      </c>
      <c r="E117" s="75">
        <v>4.3999999999999997E-2</v>
      </c>
      <c r="F117" s="108">
        <v>4.3999999999999997E-2</v>
      </c>
      <c r="G117" s="108">
        <v>4.3999999999999997E-2</v>
      </c>
      <c r="H117" s="108"/>
      <c r="I117" s="108">
        <v>4.3999999999999997E-2</v>
      </c>
      <c r="J117" s="108">
        <v>4.3999999999999997E-2</v>
      </c>
    </row>
    <row r="118" spans="1:11" ht="37.5" x14ac:dyDescent="0.3">
      <c r="A118" s="36" t="s">
        <v>116</v>
      </c>
      <c r="B118" s="9" t="s">
        <v>21</v>
      </c>
      <c r="C118" s="75">
        <v>0.223</v>
      </c>
      <c r="D118" s="75">
        <v>0.23100000000000001</v>
      </c>
      <c r="E118" s="75">
        <v>0.23100000000000001</v>
      </c>
      <c r="F118" s="108">
        <v>0.23100000000000001</v>
      </c>
      <c r="G118" s="108">
        <v>0.23100000000000001</v>
      </c>
      <c r="H118" s="108"/>
      <c r="I118" s="108">
        <v>0.23</v>
      </c>
      <c r="J118" s="108">
        <v>0.22900000000000001</v>
      </c>
    </row>
    <row r="119" spans="1:11" x14ac:dyDescent="0.2">
      <c r="A119" s="18" t="s">
        <v>137</v>
      </c>
      <c r="B119" s="9"/>
      <c r="C119" s="114"/>
      <c r="D119" s="75">
        <v>4.4999999999999998E-2</v>
      </c>
      <c r="E119" s="75">
        <v>4.4999999999999998E-2</v>
      </c>
      <c r="F119" s="75">
        <v>4.4999999999999998E-2</v>
      </c>
      <c r="G119" s="143">
        <v>4.4999999999999998E-2</v>
      </c>
      <c r="H119" s="75"/>
      <c r="I119" s="75">
        <v>4.4999999999999998E-2</v>
      </c>
      <c r="J119" s="75">
        <v>4.4999999999999998E-2</v>
      </c>
    </row>
    <row r="120" spans="1:11" x14ac:dyDescent="0.2">
      <c r="A120" s="18" t="s">
        <v>138</v>
      </c>
      <c r="B120" s="9"/>
      <c r="C120" s="114"/>
      <c r="D120" s="75">
        <v>1.4E-2</v>
      </c>
      <c r="E120" s="75">
        <v>1.4E-2</v>
      </c>
      <c r="F120" s="108">
        <v>1.4E-2</v>
      </c>
      <c r="G120" s="108">
        <v>1.4E-2</v>
      </c>
      <c r="H120" s="108"/>
      <c r="I120" s="108">
        <v>1.4E-2</v>
      </c>
      <c r="J120" s="108">
        <v>1.4E-2</v>
      </c>
    </row>
    <row r="121" spans="1:11" x14ac:dyDescent="0.3">
      <c r="A121" s="36" t="s">
        <v>32</v>
      </c>
      <c r="B121" s="9" t="s">
        <v>21</v>
      </c>
      <c r="C121" s="75">
        <v>1.0620000000000001</v>
      </c>
      <c r="D121" s="75">
        <v>0.91100000000000003</v>
      </c>
      <c r="E121" s="75">
        <v>0.91100000000000003</v>
      </c>
      <c r="F121" s="108">
        <v>0.91100000000000003</v>
      </c>
      <c r="G121" s="108">
        <v>0.91100000000000003</v>
      </c>
      <c r="H121" s="108"/>
      <c r="I121" s="108">
        <v>0.91400000000000003</v>
      </c>
      <c r="J121" s="108">
        <v>0.92</v>
      </c>
    </row>
    <row r="122" spans="1:11" ht="39" x14ac:dyDescent="0.2">
      <c r="A122" s="19" t="s">
        <v>54</v>
      </c>
      <c r="B122" s="9" t="s">
        <v>8</v>
      </c>
      <c r="C122" s="71">
        <v>2.1</v>
      </c>
      <c r="D122" s="71">
        <v>1.9</v>
      </c>
      <c r="E122" s="71">
        <v>2.1</v>
      </c>
      <c r="F122" s="71">
        <v>2.1</v>
      </c>
      <c r="G122" s="110">
        <v>2.5</v>
      </c>
      <c r="H122" s="110"/>
      <c r="I122" s="71">
        <v>2</v>
      </c>
      <c r="J122" s="110">
        <v>2</v>
      </c>
    </row>
    <row r="123" spans="1:11" ht="58.5" x14ac:dyDescent="0.2">
      <c r="A123" s="15" t="s">
        <v>47</v>
      </c>
      <c r="B123" s="9" t="s">
        <v>9</v>
      </c>
      <c r="C123" s="71">
        <v>22705</v>
      </c>
      <c r="D123" s="71">
        <v>24375</v>
      </c>
      <c r="E123" s="153">
        <f>E147/E84/12*1000</f>
        <v>23374.30797439973</v>
      </c>
      <c r="F123" s="153">
        <f>F147/F84/12*1000</f>
        <v>23693.786620164148</v>
      </c>
      <c r="G123" s="153">
        <f>G147/G84/12*1000</f>
        <v>23897.450168633994</v>
      </c>
      <c r="H123" s="153"/>
      <c r="I123" s="153">
        <f>I147/I84/12*1000</f>
        <v>24065.077382151616</v>
      </c>
      <c r="J123" s="153">
        <f>J147/J84/12*1000</f>
        <v>24476.619203681341</v>
      </c>
    </row>
    <row r="124" spans="1:11" ht="19.5" x14ac:dyDescent="0.2">
      <c r="A124" s="15" t="s">
        <v>23</v>
      </c>
      <c r="B124" s="9"/>
      <c r="C124" s="75"/>
      <c r="D124" s="75"/>
      <c r="E124" s="86"/>
      <c r="F124" s="94"/>
      <c r="G124" s="93"/>
      <c r="H124" s="99"/>
      <c r="I124" s="94"/>
      <c r="J124" s="93"/>
    </row>
    <row r="125" spans="1:11" ht="37.5" x14ac:dyDescent="0.3">
      <c r="A125" s="28" t="s">
        <v>110</v>
      </c>
      <c r="B125" s="9" t="s">
        <v>9</v>
      </c>
      <c r="C125" s="75"/>
      <c r="D125" s="75"/>
      <c r="E125" s="86"/>
      <c r="F125" s="86"/>
      <c r="G125" s="93"/>
      <c r="H125" s="93"/>
      <c r="I125" s="86"/>
      <c r="J125" s="93"/>
    </row>
    <row r="126" spans="1:11" ht="37.5" x14ac:dyDescent="0.2">
      <c r="A126" s="17" t="s">
        <v>111</v>
      </c>
      <c r="B126" s="9" t="s">
        <v>9</v>
      </c>
      <c r="C126" s="75"/>
      <c r="D126" s="75"/>
      <c r="E126" s="86"/>
      <c r="F126" s="86"/>
      <c r="G126" s="93"/>
      <c r="H126" s="93"/>
      <c r="I126" s="86"/>
      <c r="J126" s="93"/>
      <c r="K126" s="81"/>
    </row>
    <row r="127" spans="1:11" x14ac:dyDescent="0.3">
      <c r="A127" s="29" t="s">
        <v>112</v>
      </c>
      <c r="B127" s="9" t="s">
        <v>9</v>
      </c>
      <c r="C127" s="75"/>
      <c r="D127" s="75"/>
      <c r="E127" s="86"/>
      <c r="F127" s="86"/>
      <c r="G127" s="93"/>
      <c r="H127" s="93"/>
      <c r="I127" s="86"/>
      <c r="J127" s="93"/>
      <c r="K127" s="81"/>
    </row>
    <row r="128" spans="1:11" x14ac:dyDescent="0.3">
      <c r="A128" s="29" t="s">
        <v>113</v>
      </c>
      <c r="B128" s="9" t="s">
        <v>9</v>
      </c>
      <c r="C128" s="75"/>
      <c r="D128" s="75"/>
      <c r="E128" s="86"/>
      <c r="F128" s="86"/>
      <c r="G128" s="93"/>
      <c r="H128" s="93"/>
      <c r="I128" s="86"/>
      <c r="J128" s="93"/>
    </row>
    <row r="129" spans="1:11" x14ac:dyDescent="0.3">
      <c r="A129" s="29" t="s">
        <v>26</v>
      </c>
      <c r="B129" s="9" t="s">
        <v>9</v>
      </c>
      <c r="C129" s="114">
        <v>31700</v>
      </c>
      <c r="D129" s="114">
        <v>35732</v>
      </c>
      <c r="E129" s="129">
        <v>37785</v>
      </c>
      <c r="F129" s="129">
        <v>38572</v>
      </c>
      <c r="G129" s="93">
        <f>E129*102.9%</f>
        <v>38880.765000000007</v>
      </c>
      <c r="H129" s="93"/>
      <c r="I129" s="86">
        <v>39091.4</v>
      </c>
      <c r="J129" s="93">
        <v>39923</v>
      </c>
    </row>
    <row r="130" spans="1:11" x14ac:dyDescent="0.3">
      <c r="A130" s="29" t="s">
        <v>27</v>
      </c>
      <c r="B130" s="9" t="s">
        <v>9</v>
      </c>
      <c r="C130" s="75">
        <v>25626.836158192087</v>
      </c>
      <c r="D130" s="75">
        <v>14540.040040040039</v>
      </c>
      <c r="E130" s="93">
        <v>15904.040404040403</v>
      </c>
      <c r="F130" s="93">
        <v>16510.508308895405</v>
      </c>
      <c r="G130" s="93">
        <f>E130*102.9%</f>
        <v>16365.257575757576</v>
      </c>
      <c r="H130" s="93"/>
      <c r="I130" s="93" t="e">
        <f>#REF!</f>
        <v>#REF!</v>
      </c>
      <c r="J130" s="93" t="e">
        <f>#REF!</f>
        <v>#REF!</v>
      </c>
    </row>
    <row r="131" spans="1:11" ht="37.5" x14ac:dyDescent="0.2">
      <c r="A131" s="37" t="s">
        <v>114</v>
      </c>
      <c r="B131" s="9" t="s">
        <v>9</v>
      </c>
      <c r="C131" s="107" t="e">
        <f>#REF!</f>
        <v>#REF!</v>
      </c>
      <c r="D131" s="107" t="e">
        <f>#REF!</f>
        <v>#REF!</v>
      </c>
      <c r="E131" s="93" t="e">
        <f>#REF!</f>
        <v>#REF!</v>
      </c>
      <c r="F131" s="93" t="e">
        <f>#REF!</f>
        <v>#REF!</v>
      </c>
      <c r="G131" s="93" t="e">
        <f t="shared" ref="G131:G136" si="6">E131*102.9%</f>
        <v>#REF!</v>
      </c>
      <c r="H131" s="93"/>
      <c r="I131" s="93" t="e">
        <f>#REF!</f>
        <v>#REF!</v>
      </c>
      <c r="J131" s="93" t="e">
        <f>#REF!</f>
        <v>#REF!</v>
      </c>
    </row>
    <row r="132" spans="1:11" x14ac:dyDescent="0.3">
      <c r="A132" s="29" t="s">
        <v>115</v>
      </c>
      <c r="B132" s="9" t="s">
        <v>9</v>
      </c>
      <c r="C132" s="107">
        <v>21807.017543859649</v>
      </c>
      <c r="D132" s="107">
        <v>24756.410256410258</v>
      </c>
      <c r="E132" s="93">
        <v>24049.564270152507</v>
      </c>
      <c r="F132" s="93" t="e">
        <f>#REF!</f>
        <v>#REF!</v>
      </c>
      <c r="G132" s="93">
        <f t="shared" si="6"/>
        <v>24747.001633986933</v>
      </c>
      <c r="H132" s="93"/>
      <c r="I132" s="93" t="e">
        <f>#REF!</f>
        <v>#REF!</v>
      </c>
      <c r="J132" s="93" t="e">
        <f>#REF!</f>
        <v>#REF!</v>
      </c>
    </row>
    <row r="133" spans="1:11" x14ac:dyDescent="0.2">
      <c r="A133" s="17" t="s">
        <v>12</v>
      </c>
      <c r="B133" s="9" t="s">
        <v>9</v>
      </c>
      <c r="C133" s="107">
        <v>40414.885496183211</v>
      </c>
      <c r="D133" s="107">
        <v>44150.992990654202</v>
      </c>
      <c r="E133" s="128" t="e">
        <f>#REF!</f>
        <v>#REF!</v>
      </c>
      <c r="F133" s="128" t="e">
        <f>#REF!</f>
        <v>#REF!</v>
      </c>
      <c r="G133" s="93" t="e">
        <f t="shared" si="6"/>
        <v>#REF!</v>
      </c>
      <c r="H133" s="93"/>
      <c r="I133" s="93" t="e">
        <f>#REF!</f>
        <v>#REF!</v>
      </c>
      <c r="J133" s="93" t="e">
        <f>#REF!</f>
        <v>#REF!</v>
      </c>
    </row>
    <row r="134" spans="1:11" ht="37.5" x14ac:dyDescent="0.3">
      <c r="A134" s="28" t="s">
        <v>116</v>
      </c>
      <c r="B134" s="9" t="s">
        <v>9</v>
      </c>
      <c r="C134" s="75">
        <v>18000</v>
      </c>
      <c r="D134" s="75">
        <v>23742</v>
      </c>
      <c r="E134" s="93" t="e">
        <f>#REF!</f>
        <v>#REF!</v>
      </c>
      <c r="F134" s="93" t="e">
        <f>#REF!</f>
        <v>#REF!</v>
      </c>
      <c r="G134" s="93" t="e">
        <f t="shared" si="6"/>
        <v>#REF!</v>
      </c>
      <c r="H134" s="93"/>
      <c r="I134" s="93" t="e">
        <f>#REF!</f>
        <v>#REF!</v>
      </c>
      <c r="J134" s="93" t="e">
        <f>#REF!</f>
        <v>#REF!</v>
      </c>
    </row>
    <row r="135" spans="1:11" x14ac:dyDescent="0.2">
      <c r="A135" s="18" t="s">
        <v>137</v>
      </c>
      <c r="B135" s="9" t="s">
        <v>9</v>
      </c>
      <c r="C135" s="107">
        <v>17329.268292682933</v>
      </c>
      <c r="D135" s="107">
        <v>16206.862745098042</v>
      </c>
      <c r="E135" s="93">
        <v>16689.75903614458</v>
      </c>
      <c r="F135" s="93">
        <v>17317.26907630522</v>
      </c>
      <c r="G135" s="93">
        <f t="shared" si="6"/>
        <v>17173.762048192773</v>
      </c>
      <c r="H135" s="93"/>
      <c r="I135" s="93">
        <v>17267.857142857145</v>
      </c>
      <c r="J135" s="93">
        <v>17280.753968253968</v>
      </c>
    </row>
    <row r="136" spans="1:11" x14ac:dyDescent="0.2">
      <c r="A136" s="18" t="s">
        <v>138</v>
      </c>
      <c r="B136" s="9" t="s">
        <v>9</v>
      </c>
      <c r="C136" s="107">
        <v>26457.456140350874</v>
      </c>
      <c r="D136" s="107">
        <v>23960.164835164836</v>
      </c>
      <c r="E136" s="93">
        <v>24586.871069182391</v>
      </c>
      <c r="F136" s="93">
        <v>24752.358490566039</v>
      </c>
      <c r="G136" s="93">
        <f t="shared" si="6"/>
        <v>25299.890330188682</v>
      </c>
      <c r="H136" s="93"/>
      <c r="I136" s="93">
        <v>25057.13050314465</v>
      </c>
      <c r="J136" s="93">
        <v>25360.890102201254</v>
      </c>
    </row>
    <row r="137" spans="1:11" ht="37.5" x14ac:dyDescent="0.3">
      <c r="A137" s="28" t="s">
        <v>25</v>
      </c>
      <c r="B137" s="9" t="s">
        <v>9</v>
      </c>
      <c r="C137" s="75">
        <v>38495.4</v>
      </c>
      <c r="D137" s="75">
        <v>38475.599999999999</v>
      </c>
      <c r="E137" s="86">
        <v>38293.599999999999</v>
      </c>
      <c r="F137" s="86">
        <v>40496.400000000001</v>
      </c>
      <c r="G137" s="93">
        <v>38232.5</v>
      </c>
      <c r="H137" s="93"/>
      <c r="I137" s="86">
        <v>38617.5</v>
      </c>
      <c r="J137" s="93">
        <v>38854.199999999997</v>
      </c>
      <c r="K137" s="81"/>
    </row>
    <row r="138" spans="1:11" x14ac:dyDescent="0.3">
      <c r="A138" s="30" t="s">
        <v>29</v>
      </c>
      <c r="B138" s="9" t="s">
        <v>9</v>
      </c>
      <c r="C138" s="75">
        <v>20186</v>
      </c>
      <c r="D138" s="75">
        <v>20053</v>
      </c>
      <c r="E138" s="86">
        <v>21222.1</v>
      </c>
      <c r="F138" s="86">
        <v>24508.400000000001</v>
      </c>
      <c r="G138" s="93">
        <v>24508.400000000001</v>
      </c>
      <c r="H138" s="93"/>
      <c r="I138" s="86">
        <v>25226.2</v>
      </c>
      <c r="J138" s="93">
        <v>25226.2</v>
      </c>
    </row>
    <row r="139" spans="1:11" x14ac:dyDescent="0.3">
      <c r="A139" s="29" t="s">
        <v>30</v>
      </c>
      <c r="B139" s="9" t="s">
        <v>9</v>
      </c>
      <c r="C139" s="75">
        <v>20535</v>
      </c>
      <c r="D139" s="75">
        <v>25820</v>
      </c>
      <c r="E139" s="93">
        <v>28013.037350246657</v>
      </c>
      <c r="F139" s="93">
        <v>29398.090277777777</v>
      </c>
      <c r="G139" s="93">
        <f>E139*102.9%</f>
        <v>28825.415433403814</v>
      </c>
      <c r="H139" s="93"/>
      <c r="I139" s="93">
        <v>28798.12925170068</v>
      </c>
      <c r="J139" s="93">
        <v>28507.239057239054</v>
      </c>
    </row>
    <row r="140" spans="1:11" x14ac:dyDescent="0.3">
      <c r="A140" s="29" t="s">
        <v>32</v>
      </c>
      <c r="B140" s="9" t="s">
        <v>9</v>
      </c>
      <c r="C140" s="75"/>
      <c r="D140" s="75"/>
      <c r="E140" s="86"/>
      <c r="F140" s="86"/>
      <c r="G140" s="93"/>
      <c r="H140" s="93"/>
      <c r="I140" s="86"/>
      <c r="J140" s="93"/>
    </row>
    <row r="141" spans="1:11" ht="58.9" customHeight="1" x14ac:dyDescent="0.3">
      <c r="A141" s="31" t="s">
        <v>81</v>
      </c>
      <c r="B141" s="9" t="s">
        <v>9</v>
      </c>
      <c r="C141" s="118">
        <v>26655.800992887489</v>
      </c>
      <c r="D141" s="118">
        <v>26781.142642006685</v>
      </c>
      <c r="E141" s="119">
        <v>28368.581346972405</v>
      </c>
      <c r="F141" s="149">
        <v>35868.968578451459</v>
      </c>
      <c r="G141" s="149">
        <v>35853.030666392435</v>
      </c>
      <c r="H141" s="150">
        <v>31232.6</v>
      </c>
      <c r="I141" s="150">
        <v>37345.463355242144</v>
      </c>
      <c r="J141" s="150">
        <v>37354.350456433436</v>
      </c>
    </row>
    <row r="142" spans="1:11" x14ac:dyDescent="0.3">
      <c r="A142" s="32" t="s">
        <v>80</v>
      </c>
      <c r="B142" s="9"/>
      <c r="C142" s="75"/>
      <c r="D142" s="75"/>
      <c r="E142" s="86"/>
      <c r="F142" s="86"/>
      <c r="G142" s="93"/>
      <c r="H142" s="93"/>
      <c r="I142" s="86"/>
      <c r="J142" s="93"/>
    </row>
    <row r="143" spans="1:11" ht="37.5" x14ac:dyDescent="0.2">
      <c r="A143" s="59" t="s">
        <v>143</v>
      </c>
      <c r="B143" s="9" t="s">
        <v>9</v>
      </c>
      <c r="C143" s="121">
        <v>17360.896471113756</v>
      </c>
      <c r="D143" s="120">
        <v>21936.456689061761</v>
      </c>
      <c r="E143" s="120">
        <v>26569.448442584846</v>
      </c>
      <c r="F143" s="120">
        <v>31326.248462234278</v>
      </c>
      <c r="G143" s="120">
        <v>31285.308448753462</v>
      </c>
      <c r="H143" s="120">
        <v>31232.6</v>
      </c>
      <c r="I143" s="120">
        <v>31434.209435686531</v>
      </c>
      <c r="J143" s="120">
        <v>31478.693671464462</v>
      </c>
    </row>
    <row r="144" spans="1:11" x14ac:dyDescent="0.3">
      <c r="A144" s="60" t="s">
        <v>139</v>
      </c>
      <c r="B144" s="9" t="s">
        <v>9</v>
      </c>
      <c r="C144" s="75"/>
      <c r="D144" s="75"/>
      <c r="E144" s="86"/>
      <c r="F144" s="86"/>
      <c r="G144" s="93"/>
      <c r="H144" s="93"/>
      <c r="I144" s="86"/>
      <c r="J144" s="93"/>
    </row>
    <row r="145" spans="1:11" x14ac:dyDescent="0.3">
      <c r="A145" s="8" t="s">
        <v>140</v>
      </c>
      <c r="B145" s="9" t="s">
        <v>9</v>
      </c>
      <c r="C145" s="75"/>
      <c r="D145" s="75"/>
      <c r="E145" s="86"/>
      <c r="F145" s="86"/>
      <c r="G145" s="93"/>
      <c r="H145" s="93"/>
      <c r="I145" s="86"/>
      <c r="J145" s="93"/>
    </row>
    <row r="146" spans="1:11" s="81" customFormat="1" ht="60" customHeight="1" x14ac:dyDescent="0.2">
      <c r="A146" s="44" t="s">
        <v>41</v>
      </c>
      <c r="B146" s="80" t="s">
        <v>9</v>
      </c>
      <c r="C146" s="71">
        <v>8223</v>
      </c>
      <c r="D146" s="71">
        <v>8395.7999999999993</v>
      </c>
      <c r="E146" s="71">
        <v>8429.3799999999992</v>
      </c>
      <c r="F146" s="71">
        <v>8656.98</v>
      </c>
      <c r="G146" s="101">
        <v>8673.7999999999993</v>
      </c>
      <c r="H146" s="101"/>
      <c r="I146" s="71">
        <v>8743.68</v>
      </c>
      <c r="J146" s="101">
        <v>8866.1</v>
      </c>
      <c r="K146"/>
    </row>
    <row r="147" spans="1:11" s="187" customFormat="1" ht="42.75" customHeight="1" x14ac:dyDescent="0.25">
      <c r="A147" s="182" t="s">
        <v>45</v>
      </c>
      <c r="B147" s="183" t="s">
        <v>6</v>
      </c>
      <c r="C147" s="184">
        <v>3604.35</v>
      </c>
      <c r="D147" s="184">
        <v>3944.0790000000002</v>
      </c>
      <c r="E147" s="185">
        <f>E159/41.25%/13%</f>
        <v>3668.2703962703968</v>
      </c>
      <c r="F147" s="185">
        <f t="shared" ref="F147:J147" si="7">F159/41.25%/13%</f>
        <v>3684.2890442890439</v>
      </c>
      <c r="G147" s="185">
        <f t="shared" si="7"/>
        <v>3715.9579114219114</v>
      </c>
      <c r="H147" s="185">
        <f t="shared" si="7"/>
        <v>151.04895104895104</v>
      </c>
      <c r="I147" s="185">
        <f t="shared" si="7"/>
        <v>3730.7972027972028</v>
      </c>
      <c r="J147" s="185">
        <f t="shared" si="7"/>
        <v>3777.9020979020984</v>
      </c>
      <c r="K147" s="186"/>
    </row>
    <row r="148" spans="1:11" x14ac:dyDescent="0.2">
      <c r="A148" s="46" t="s">
        <v>23</v>
      </c>
      <c r="B148" s="9" t="s">
        <v>6</v>
      </c>
      <c r="C148" s="75"/>
      <c r="D148" s="75"/>
      <c r="E148" s="86"/>
      <c r="F148" s="86"/>
      <c r="G148" s="93"/>
      <c r="H148" s="93"/>
      <c r="I148" s="86"/>
      <c r="J148" s="93"/>
    </row>
    <row r="149" spans="1:11" ht="37.5" x14ac:dyDescent="0.2">
      <c r="A149" s="46" t="s">
        <v>46</v>
      </c>
      <c r="B149" s="104" t="s">
        <v>6</v>
      </c>
      <c r="C149" s="79">
        <f t="shared" ref="C149:J149" si="8">C146*12*C107/1000</f>
        <v>182.5506</v>
      </c>
      <c r="D149" s="79">
        <f t="shared" si="8"/>
        <v>184.4725176</v>
      </c>
      <c r="E149" s="79">
        <f t="shared" si="8"/>
        <v>173.37548783999998</v>
      </c>
      <c r="F149" s="79">
        <f t="shared" si="8"/>
        <v>178.05676463999998</v>
      </c>
      <c r="G149" s="79">
        <f t="shared" si="8"/>
        <v>178.50680400000002</v>
      </c>
      <c r="H149" s="79">
        <f t="shared" si="8"/>
        <v>0</v>
      </c>
      <c r="I149" s="79">
        <f t="shared" si="8"/>
        <v>180.04985855999999</v>
      </c>
      <c r="J149" s="79">
        <f t="shared" si="8"/>
        <v>182.99630400000001</v>
      </c>
      <c r="K149" s="53"/>
    </row>
    <row r="150" spans="1:11" ht="37.5" x14ac:dyDescent="0.2">
      <c r="A150" s="46" t="s">
        <v>51</v>
      </c>
      <c r="B150" s="9" t="s">
        <v>6</v>
      </c>
      <c r="C150" s="75">
        <v>1.4999999999999999E-2</v>
      </c>
      <c r="D150" s="114">
        <v>0.27</v>
      </c>
      <c r="E150" s="129">
        <v>0.27</v>
      </c>
      <c r="F150" s="129">
        <v>0.27</v>
      </c>
      <c r="G150" s="128">
        <v>0.27</v>
      </c>
      <c r="H150" s="128"/>
      <c r="I150" s="129">
        <v>0.27</v>
      </c>
      <c r="J150" s="128">
        <v>0.27</v>
      </c>
    </row>
    <row r="151" spans="1:11" ht="37.5" x14ac:dyDescent="0.2">
      <c r="A151" s="46" t="s">
        <v>55</v>
      </c>
      <c r="B151" s="9" t="s">
        <v>6</v>
      </c>
      <c r="C151" s="123">
        <v>515.18778870000006</v>
      </c>
      <c r="D151" s="123">
        <v>519.04483934000007</v>
      </c>
      <c r="E151" s="123">
        <v>543.99789487999999</v>
      </c>
      <c r="F151" s="123">
        <v>616.53080690000002</v>
      </c>
      <c r="G151" s="123">
        <v>610.09980155999995</v>
      </c>
      <c r="H151" s="123">
        <v>45.153570099999996</v>
      </c>
      <c r="I151" s="123">
        <v>624.75511103999997</v>
      </c>
      <c r="J151" s="123">
        <v>625.59807103999992</v>
      </c>
    </row>
    <row r="152" spans="1:11" ht="19.5" x14ac:dyDescent="0.2">
      <c r="A152" s="45" t="s">
        <v>24</v>
      </c>
      <c r="B152" s="9" t="s">
        <v>6</v>
      </c>
      <c r="C152" s="75">
        <v>79.480599999999995</v>
      </c>
      <c r="D152" s="75">
        <v>85.200999999999993</v>
      </c>
      <c r="E152" s="113">
        <f>D152*101.3%</f>
        <v>86.30861299999998</v>
      </c>
      <c r="F152" s="113">
        <f>E152*102.7%</f>
        <v>88.638945550999992</v>
      </c>
      <c r="G152" s="113">
        <f>E152*102.9%</f>
        <v>88.811562776999992</v>
      </c>
      <c r="H152" s="113"/>
      <c r="I152" s="113">
        <f>F152*101.3%</f>
        <v>89.791251843162982</v>
      </c>
      <c r="J152" s="113">
        <f>I152*101.3%</f>
        <v>90.958538117124093</v>
      </c>
    </row>
    <row r="153" spans="1:11" ht="19.5" hidden="1" x14ac:dyDescent="0.2">
      <c r="A153" s="45"/>
      <c r="B153" s="104"/>
      <c r="C153" s="75">
        <v>79.480599999999995</v>
      </c>
      <c r="D153" s="75">
        <v>85.200999999999993</v>
      </c>
      <c r="E153" s="113">
        <f>D153*104%</f>
        <v>88.609039999999993</v>
      </c>
      <c r="F153" s="113">
        <f>E153*104%</f>
        <v>92.153401599999995</v>
      </c>
      <c r="G153" s="113">
        <f>E153*104%</f>
        <v>92.153401599999995</v>
      </c>
      <c r="H153" s="113"/>
      <c r="I153" s="113">
        <f>F153*104%</f>
        <v>95.839537664000005</v>
      </c>
      <c r="J153" s="113">
        <f>I153*104%</f>
        <v>99.673119170560014</v>
      </c>
    </row>
    <row r="154" spans="1:11" ht="19.5" x14ac:dyDescent="0.2">
      <c r="A154" s="45" t="s">
        <v>2</v>
      </c>
      <c r="B154" s="9" t="s">
        <v>6</v>
      </c>
      <c r="C154" s="75"/>
      <c r="D154" s="75"/>
      <c r="E154" s="86"/>
      <c r="F154" s="86"/>
      <c r="G154" s="93"/>
      <c r="H154" s="93"/>
      <c r="I154" s="86"/>
      <c r="J154" s="93"/>
    </row>
    <row r="155" spans="1:11" ht="39" x14ac:dyDescent="0.2">
      <c r="A155" s="65" t="s">
        <v>67</v>
      </c>
      <c r="B155" s="12" t="s">
        <v>6</v>
      </c>
      <c r="C155" s="77">
        <v>3683.83</v>
      </c>
      <c r="D155" s="77">
        <f>D147+D152+D154</f>
        <v>4029.28</v>
      </c>
      <c r="E155" s="122">
        <f t="shared" ref="E155:J155" si="9">E147+E152+E154</f>
        <v>3754.5790092703969</v>
      </c>
      <c r="F155" s="122">
        <f t="shared" si="9"/>
        <v>3772.9279898400437</v>
      </c>
      <c r="G155" s="122">
        <f t="shared" si="9"/>
        <v>3804.7694741989112</v>
      </c>
      <c r="H155" s="122">
        <f t="shared" si="9"/>
        <v>151.04895104895104</v>
      </c>
      <c r="I155" s="122">
        <f t="shared" si="9"/>
        <v>3820.5884546403659</v>
      </c>
      <c r="J155" s="122">
        <f t="shared" si="9"/>
        <v>3868.8606360192225</v>
      </c>
    </row>
    <row r="156" spans="1:11" x14ac:dyDescent="0.2">
      <c r="A156" s="190" t="s">
        <v>77</v>
      </c>
      <c r="B156" s="191"/>
      <c r="C156" s="191"/>
      <c r="D156" s="191"/>
      <c r="E156" s="191"/>
      <c r="F156" s="191"/>
      <c r="G156" s="191"/>
      <c r="H156" s="191"/>
      <c r="I156" s="191"/>
      <c r="J156" s="192"/>
    </row>
    <row r="157" spans="1:11" s="81" customFormat="1" ht="39" x14ac:dyDescent="0.2">
      <c r="A157" s="48" t="s">
        <v>74</v>
      </c>
      <c r="B157" s="82" t="s">
        <v>6</v>
      </c>
      <c r="C157" s="124">
        <v>235.78669299999999</v>
      </c>
      <c r="D157" s="124">
        <v>256.71519599999999</v>
      </c>
      <c r="E157" s="124">
        <v>250.14870000000002</v>
      </c>
      <c r="F157" s="124">
        <v>252.48973799999999</v>
      </c>
      <c r="G157" s="124">
        <v>254.34683099999998</v>
      </c>
      <c r="H157" s="124">
        <v>17.600000000000001</v>
      </c>
      <c r="I157" s="124">
        <v>256.48214884399999</v>
      </c>
      <c r="J157" s="124">
        <v>259.70977900000003</v>
      </c>
      <c r="K157"/>
    </row>
    <row r="158" spans="1:11" x14ac:dyDescent="0.2">
      <c r="A158" s="46" t="s">
        <v>23</v>
      </c>
      <c r="B158" s="12" t="s">
        <v>6</v>
      </c>
      <c r="C158" s="124">
        <v>0</v>
      </c>
      <c r="D158" s="124">
        <v>0</v>
      </c>
      <c r="E158" s="125">
        <v>0</v>
      </c>
      <c r="F158" s="125">
        <v>0</v>
      </c>
      <c r="G158" s="125">
        <v>0</v>
      </c>
      <c r="H158" s="125">
        <v>0</v>
      </c>
      <c r="I158" s="125">
        <v>0</v>
      </c>
      <c r="J158" s="125">
        <v>0</v>
      </c>
    </row>
    <row r="159" spans="1:11" x14ac:dyDescent="0.2">
      <c r="A159" s="4" t="s">
        <v>72</v>
      </c>
      <c r="B159" s="12" t="s">
        <v>6</v>
      </c>
      <c r="C159" s="124">
        <v>193.287982</v>
      </c>
      <c r="D159" s="124">
        <v>211.50126</v>
      </c>
      <c r="E159" s="124">
        <v>196.71100000000001</v>
      </c>
      <c r="F159" s="124">
        <v>197.57</v>
      </c>
      <c r="G159" s="124">
        <v>199.26824299999998</v>
      </c>
      <c r="H159" s="124">
        <v>8.1</v>
      </c>
      <c r="I159" s="124">
        <v>200.06399999999999</v>
      </c>
      <c r="J159" s="124">
        <v>202.59</v>
      </c>
    </row>
    <row r="160" spans="1:11" s="138" customFormat="1" hidden="1" x14ac:dyDescent="0.2">
      <c r="A160" s="4"/>
      <c r="B160" s="140"/>
      <c r="C160" s="124"/>
      <c r="D160" s="124"/>
      <c r="E160" s="124"/>
      <c r="F160" s="156">
        <f>F159/E159*100</f>
        <v>100.43668122270742</v>
      </c>
      <c r="G160" s="156">
        <f>G159/E159*100</f>
        <v>101.29999999999998</v>
      </c>
      <c r="H160" s="156"/>
      <c r="I160" s="156">
        <f>I159/F159*100</f>
        <v>101.26233739940274</v>
      </c>
      <c r="J160" s="156">
        <f>J159/I159*100</f>
        <v>101.26259596928983</v>
      </c>
    </row>
    <row r="161" spans="1:11" x14ac:dyDescent="0.2">
      <c r="A161" s="4" t="s">
        <v>73</v>
      </c>
      <c r="B161" s="12" t="s">
        <v>6</v>
      </c>
      <c r="C161" s="124">
        <v>26.447710999999998</v>
      </c>
      <c r="D161" s="124">
        <v>28.682133999999998</v>
      </c>
      <c r="E161" s="124">
        <v>29.341699999999999</v>
      </c>
      <c r="F161" s="124">
        <v>29.893900000000002</v>
      </c>
      <c r="G161" s="124">
        <v>30.052750000000003</v>
      </c>
      <c r="H161" s="124">
        <v>9.5</v>
      </c>
      <c r="I161" s="124">
        <v>30.427779000000005</v>
      </c>
      <c r="J161" s="124">
        <v>30.827779000000003</v>
      </c>
    </row>
    <row r="162" spans="1:11" x14ac:dyDescent="0.2">
      <c r="A162" s="54" t="s">
        <v>68</v>
      </c>
      <c r="B162" s="12" t="s">
        <v>6</v>
      </c>
      <c r="C162" s="124">
        <v>22.024999999999999</v>
      </c>
      <c r="D162" s="124">
        <v>23.766999999999999</v>
      </c>
      <c r="E162" s="125">
        <v>24.523849999999999</v>
      </c>
      <c r="F162" s="125">
        <v>25.028900000000004</v>
      </c>
      <c r="G162" s="125">
        <v>25.143900000000002</v>
      </c>
      <c r="H162" s="125">
        <v>7.9</v>
      </c>
      <c r="I162" s="125">
        <v>25.473900000000004</v>
      </c>
      <c r="J162" s="125">
        <v>25.873900000000003</v>
      </c>
    </row>
    <row r="163" spans="1:11" ht="31.5" x14ac:dyDescent="0.2">
      <c r="A163" s="50" t="s">
        <v>82</v>
      </c>
      <c r="B163" s="12" t="s">
        <v>6</v>
      </c>
      <c r="C163" s="124">
        <v>3153.096</v>
      </c>
      <c r="D163" s="124">
        <v>3153.096</v>
      </c>
      <c r="E163" s="124">
        <v>3153.096</v>
      </c>
      <c r="F163" s="124">
        <v>3153.096</v>
      </c>
      <c r="G163" s="124">
        <v>3153.096</v>
      </c>
      <c r="H163" s="125">
        <v>651.4</v>
      </c>
      <c r="I163" s="124">
        <v>3153.096</v>
      </c>
      <c r="J163" s="124">
        <v>3153.096</v>
      </c>
    </row>
    <row r="164" spans="1:11" x14ac:dyDescent="0.2">
      <c r="A164" s="50" t="s">
        <v>79</v>
      </c>
      <c r="B164" s="12" t="s">
        <v>6</v>
      </c>
      <c r="C164" s="124">
        <v>28.42</v>
      </c>
      <c r="D164" s="124">
        <v>28.42</v>
      </c>
      <c r="E164" s="124">
        <v>28.42</v>
      </c>
      <c r="F164" s="124">
        <v>28.42</v>
      </c>
      <c r="G164" s="124">
        <v>28.42</v>
      </c>
      <c r="H164" s="125">
        <v>6.8</v>
      </c>
      <c r="I164" s="125">
        <v>28.42</v>
      </c>
      <c r="J164" s="125">
        <v>28.42</v>
      </c>
    </row>
    <row r="165" spans="1:11" x14ac:dyDescent="0.2">
      <c r="A165" s="54" t="s">
        <v>69</v>
      </c>
      <c r="B165" s="12" t="s">
        <v>6</v>
      </c>
      <c r="C165" s="124">
        <v>4.4227109999999996</v>
      </c>
      <c r="D165" s="124">
        <v>4.9151340000000001</v>
      </c>
      <c r="E165" s="125">
        <v>4.8178500000000009</v>
      </c>
      <c r="F165" s="125">
        <v>4.8650000000000002</v>
      </c>
      <c r="G165" s="125">
        <v>4.9088500000000002</v>
      </c>
      <c r="H165" s="125">
        <v>1.6</v>
      </c>
      <c r="I165" s="125">
        <v>4.9538790000000006</v>
      </c>
      <c r="J165" s="125">
        <v>4.9538790000000006</v>
      </c>
    </row>
    <row r="166" spans="1:11" ht="36.6" customHeight="1" x14ac:dyDescent="0.2">
      <c r="A166" s="50" t="s">
        <v>83</v>
      </c>
      <c r="B166" s="12" t="s">
        <v>6</v>
      </c>
      <c r="C166" s="124">
        <v>2460.5469999999996</v>
      </c>
      <c r="D166" s="124">
        <v>2460.5969999999998</v>
      </c>
      <c r="E166" s="125">
        <v>2460.5969999999998</v>
      </c>
      <c r="F166" s="125">
        <v>2460.5969999999998</v>
      </c>
      <c r="G166" s="125">
        <v>2460.5969999999998</v>
      </c>
      <c r="H166" s="125">
        <v>116.6</v>
      </c>
      <c r="I166" s="125">
        <v>2460.5969999999998</v>
      </c>
      <c r="J166" s="125">
        <v>2460.5969999999998</v>
      </c>
    </row>
    <row r="167" spans="1:11" x14ac:dyDescent="0.2">
      <c r="A167" s="4" t="s">
        <v>78</v>
      </c>
      <c r="B167" s="12"/>
      <c r="C167" s="124">
        <v>16.050999999999998</v>
      </c>
      <c r="D167" s="124">
        <v>16.531801999999999</v>
      </c>
      <c r="E167" s="124">
        <v>24.096</v>
      </c>
      <c r="F167" s="124">
        <v>25.025838</v>
      </c>
      <c r="G167" s="124">
        <v>25.025838</v>
      </c>
      <c r="H167" s="124">
        <v>0</v>
      </c>
      <c r="I167" s="124">
        <v>25.990369843999996</v>
      </c>
      <c r="J167" s="124">
        <v>26.292000000000002</v>
      </c>
    </row>
    <row r="168" spans="1:11" x14ac:dyDescent="0.2">
      <c r="A168" s="49" t="s">
        <v>70</v>
      </c>
      <c r="B168" s="12" t="s">
        <v>6</v>
      </c>
      <c r="C168" s="124">
        <v>16.033999999999999</v>
      </c>
      <c r="D168" s="124">
        <v>16.475166999999999</v>
      </c>
      <c r="E168" s="125">
        <v>17.100999999999999</v>
      </c>
      <c r="F168" s="125">
        <v>17.750837999999998</v>
      </c>
      <c r="G168" s="125">
        <v>17.750837999999998</v>
      </c>
      <c r="H168" s="125">
        <v>0</v>
      </c>
      <c r="I168" s="125">
        <v>18.425369843999999</v>
      </c>
      <c r="J168" s="125">
        <v>18.425000000000001</v>
      </c>
    </row>
    <row r="169" spans="1:11" ht="31.5" x14ac:dyDescent="0.2">
      <c r="A169" s="51" t="s">
        <v>71</v>
      </c>
      <c r="B169" s="140" t="s">
        <v>6</v>
      </c>
      <c r="C169" s="124">
        <v>1.7000000000000001E-2</v>
      </c>
      <c r="D169" s="124">
        <v>5.6634999999999998E-2</v>
      </c>
      <c r="E169" s="125">
        <v>3.5000000000000003E-2</v>
      </c>
      <c r="F169" s="125">
        <v>3.5999999999999997E-2</v>
      </c>
      <c r="G169" s="125">
        <v>3.5999999999999997E-2</v>
      </c>
      <c r="H169" s="125">
        <v>0</v>
      </c>
      <c r="I169" s="125">
        <v>3.6999999999999998E-2</v>
      </c>
      <c r="J169" s="125">
        <v>3.7999999999999999E-2</v>
      </c>
    </row>
    <row r="170" spans="1:11" s="53" customFormat="1" ht="33.75" customHeight="1" x14ac:dyDescent="0.2">
      <c r="A170" s="51" t="s">
        <v>161</v>
      </c>
      <c r="B170" s="52" t="s">
        <v>6</v>
      </c>
      <c r="C170" s="124">
        <v>0</v>
      </c>
      <c r="D170" s="124">
        <v>0</v>
      </c>
      <c r="E170" s="125">
        <v>6.96</v>
      </c>
      <c r="F170" s="125">
        <v>7.2389999999999999</v>
      </c>
      <c r="G170" s="125">
        <v>7.2389999999999999</v>
      </c>
      <c r="H170" s="125">
        <v>0</v>
      </c>
      <c r="I170" s="125">
        <v>7.5279999999999996</v>
      </c>
      <c r="J170" s="125">
        <v>7.8289999999999997</v>
      </c>
      <c r="K170"/>
    </row>
    <row r="173" spans="1:11" x14ac:dyDescent="0.3">
      <c r="A173" s="179" t="s">
        <v>166</v>
      </c>
    </row>
    <row r="174" spans="1:11" x14ac:dyDescent="0.3">
      <c r="A174" s="179" t="s">
        <v>169</v>
      </c>
      <c r="E174" s="5" t="s">
        <v>170</v>
      </c>
    </row>
    <row r="175" spans="1:11" x14ac:dyDescent="0.3">
      <c r="A175" s="179"/>
    </row>
    <row r="176" spans="1:11" x14ac:dyDescent="0.3">
      <c r="A176" s="179"/>
    </row>
    <row r="177" spans="1:1" x14ac:dyDescent="0.3">
      <c r="A177" s="180" t="s">
        <v>167</v>
      </c>
    </row>
    <row r="178" spans="1:1" x14ac:dyDescent="0.3">
      <c r="A178" s="180" t="s">
        <v>168</v>
      </c>
    </row>
    <row r="179" spans="1:1" x14ac:dyDescent="0.3">
      <c r="A179" s="181" t="s">
        <v>171</v>
      </c>
    </row>
  </sheetData>
  <mergeCells count="21">
    <mergeCell ref="I1:J1"/>
    <mergeCell ref="I2:J2"/>
    <mergeCell ref="D6:D8"/>
    <mergeCell ref="C6:C8"/>
    <mergeCell ref="E6:E8"/>
    <mergeCell ref="A4:J4"/>
    <mergeCell ref="I7:I8"/>
    <mergeCell ref="J7:J8"/>
    <mergeCell ref="F6:J6"/>
    <mergeCell ref="A6:A8"/>
    <mergeCell ref="B6:B8"/>
    <mergeCell ref="A1:H1"/>
    <mergeCell ref="A9:J9"/>
    <mergeCell ref="A29:J29"/>
    <mergeCell ref="A156:J156"/>
    <mergeCell ref="A82:J82"/>
    <mergeCell ref="F7:H7"/>
    <mergeCell ref="D96:D97"/>
    <mergeCell ref="D92:D93"/>
    <mergeCell ref="C92:C93"/>
    <mergeCell ref="C96:C97"/>
  </mergeCells>
  <phoneticPr fontId="14" type="noConversion"/>
  <printOptions horizontalCentered="1"/>
  <pageMargins left="0.39370078740157483" right="0.39370078740157483" top="0.19685039370078741" bottom="0.19685039370078741" header="0" footer="0"/>
  <pageSetup paperSize="9" scale="50" fitToHeight="0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 enableFormatConditionsCalculation="0">
    <tabColor indexed="50"/>
  </sheetPr>
  <dimension ref="A1:BB26"/>
  <sheetViews>
    <sheetView tabSelected="1" view="pageBreakPreview" zoomScale="75" zoomScaleNormal="75" workbookViewId="0">
      <selection activeCell="E16" sqref="E16"/>
    </sheetView>
  </sheetViews>
  <sheetFormatPr defaultRowHeight="12.75" x14ac:dyDescent="0.2"/>
  <cols>
    <col min="1" max="1" width="27.85546875" customWidth="1"/>
    <col min="2" max="2" width="9.42578125" customWidth="1"/>
    <col min="3" max="3" width="9.7109375" customWidth="1"/>
    <col min="4" max="4" width="10.42578125" customWidth="1"/>
    <col min="5" max="7" width="9.7109375" customWidth="1"/>
    <col min="8" max="8" width="10.42578125" customWidth="1"/>
    <col min="9" max="9" width="13" customWidth="1"/>
    <col min="10" max="10" width="10.5703125" customWidth="1"/>
    <col min="11" max="11" width="10.7109375" customWidth="1"/>
    <col min="12" max="12" width="11.28515625" customWidth="1"/>
    <col min="13" max="13" width="10.85546875" customWidth="1"/>
    <col min="14" max="14" width="12.140625" customWidth="1"/>
    <col min="15" max="15" width="13.140625" customWidth="1"/>
    <col min="16" max="16" width="11" customWidth="1"/>
    <col min="17" max="17" width="11.7109375" customWidth="1"/>
    <col min="18" max="18" width="11.28515625" customWidth="1"/>
    <col min="19" max="19" width="12.42578125" customWidth="1"/>
    <col min="20" max="21" width="11.140625" customWidth="1"/>
    <col min="22" max="22" width="29.85546875" customWidth="1"/>
    <col min="23" max="23" width="17.28515625" customWidth="1"/>
    <col min="24" max="24" width="17.42578125" customWidth="1"/>
    <col min="25" max="25" width="12.140625" customWidth="1"/>
    <col min="26" max="26" width="12.42578125" customWidth="1"/>
    <col min="27" max="27" width="12" customWidth="1"/>
    <col min="28" max="28" width="11.5703125" customWidth="1"/>
    <col min="29" max="29" width="13.85546875" customWidth="1"/>
    <col min="30" max="30" width="12.85546875" customWidth="1"/>
    <col min="31" max="31" width="13" customWidth="1"/>
    <col min="32" max="32" width="9.85546875" customWidth="1"/>
    <col min="33" max="34" width="10.42578125" customWidth="1"/>
    <col min="35" max="35" width="14" customWidth="1"/>
    <col min="36" max="37" width="11.140625" customWidth="1"/>
    <col min="38" max="38" width="18.7109375" customWidth="1"/>
    <col min="39" max="39" width="16.140625" customWidth="1"/>
    <col min="40" max="40" width="16.42578125" customWidth="1"/>
    <col min="41" max="41" width="19.28515625" customWidth="1"/>
    <col min="42" max="42" width="16.7109375" customWidth="1"/>
    <col min="43" max="43" width="15.85546875" customWidth="1"/>
    <col min="44" max="44" width="19.140625" customWidth="1"/>
    <col min="45" max="45" width="15.42578125" customWidth="1"/>
    <col min="46" max="46" width="16.140625" customWidth="1"/>
    <col min="47" max="47" width="14.85546875" customWidth="1"/>
    <col min="48" max="48" width="15.28515625" customWidth="1"/>
    <col min="49" max="49" width="20.7109375" customWidth="1"/>
  </cols>
  <sheetData>
    <row r="1" spans="1:54" ht="29.45" customHeight="1" x14ac:dyDescent="0.3">
      <c r="A1" s="5"/>
      <c r="B1" s="5"/>
      <c r="C1" s="5"/>
      <c r="D1" s="5"/>
      <c r="E1" s="216"/>
      <c r="F1" s="216"/>
      <c r="G1" s="216"/>
      <c r="AM1" s="133"/>
      <c r="AN1" s="133"/>
      <c r="AO1" s="133"/>
      <c r="AP1" s="133"/>
      <c r="AQ1" s="133"/>
    </row>
    <row r="2" spans="1:54" ht="42.75" customHeight="1" x14ac:dyDescent="0.2">
      <c r="A2" s="221" t="s">
        <v>142</v>
      </c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1"/>
      <c r="P2" s="221"/>
      <c r="Q2" s="221"/>
      <c r="R2" s="221"/>
      <c r="S2" s="221"/>
      <c r="T2" s="221"/>
      <c r="U2" s="221"/>
      <c r="V2" s="221"/>
      <c r="W2" s="221"/>
      <c r="X2" s="57"/>
      <c r="Y2" s="57"/>
      <c r="Z2" s="57"/>
      <c r="AA2" s="57"/>
      <c r="AB2" s="57"/>
      <c r="AC2" s="57"/>
      <c r="AD2" s="57"/>
      <c r="AE2" s="57"/>
      <c r="AF2" s="57"/>
      <c r="AG2" s="57"/>
      <c r="AH2" s="57"/>
      <c r="AI2" s="57"/>
      <c r="AJ2" s="57"/>
      <c r="AK2" s="57"/>
      <c r="AL2" s="56"/>
      <c r="AM2" s="135"/>
      <c r="AN2" s="135"/>
      <c r="AO2" s="135"/>
      <c r="AP2" s="135"/>
      <c r="AQ2" s="135"/>
    </row>
    <row r="3" spans="1:54" ht="18.75" customHeight="1" x14ac:dyDescent="0.3">
      <c r="A3" s="5"/>
      <c r="B3" s="5"/>
      <c r="C3" s="5"/>
      <c r="D3" s="5"/>
      <c r="E3" s="5"/>
      <c r="F3" s="5"/>
      <c r="G3" s="5"/>
      <c r="AK3" s="56"/>
      <c r="AL3" s="55"/>
      <c r="AM3" s="134"/>
      <c r="AN3" s="134"/>
      <c r="AO3" s="134"/>
      <c r="AP3" s="134"/>
      <c r="AQ3" s="134"/>
    </row>
    <row r="4" spans="1:54" ht="24" customHeight="1" x14ac:dyDescent="0.2">
      <c r="A4" s="215" t="s">
        <v>58</v>
      </c>
      <c r="B4" s="217" t="s">
        <v>61</v>
      </c>
      <c r="C4" s="222"/>
      <c r="D4" s="222"/>
      <c r="E4" s="222"/>
      <c r="F4" s="222"/>
      <c r="G4" s="218"/>
      <c r="H4" s="217" t="s">
        <v>59</v>
      </c>
      <c r="I4" s="222"/>
      <c r="J4" s="222"/>
      <c r="K4" s="222"/>
      <c r="L4" s="222"/>
      <c r="M4" s="218"/>
      <c r="N4" s="217" t="s">
        <v>60</v>
      </c>
      <c r="O4" s="222"/>
      <c r="P4" s="222"/>
      <c r="Q4" s="222"/>
      <c r="R4" s="222"/>
      <c r="S4" s="218"/>
      <c r="T4" s="217" t="s">
        <v>75</v>
      </c>
      <c r="U4" s="218"/>
      <c r="V4" s="217" t="s">
        <v>100</v>
      </c>
      <c r="W4" s="218"/>
      <c r="X4" s="211" t="s">
        <v>84</v>
      </c>
      <c r="Y4" s="213" t="s">
        <v>85</v>
      </c>
      <c r="Z4" s="226"/>
      <c r="AA4" s="226"/>
      <c r="AB4" s="226"/>
      <c r="AC4" s="226"/>
      <c r="AD4" s="226"/>
      <c r="AE4" s="214"/>
      <c r="AF4" s="215" t="s">
        <v>76</v>
      </c>
      <c r="AG4" s="215"/>
      <c r="AH4" s="215"/>
      <c r="AI4" s="215"/>
      <c r="AJ4" s="215"/>
      <c r="AK4" s="215"/>
      <c r="AL4" s="215" t="s">
        <v>86</v>
      </c>
      <c r="AM4" s="213" t="s">
        <v>85</v>
      </c>
      <c r="AN4" s="226"/>
      <c r="AO4" s="226"/>
      <c r="AP4" s="226"/>
      <c r="AQ4" s="214"/>
      <c r="AR4" s="112"/>
      <c r="AS4" s="112"/>
      <c r="AT4" s="112"/>
      <c r="AU4" s="112"/>
      <c r="AV4" s="112"/>
      <c r="AW4" s="112"/>
      <c r="AX4" s="112"/>
      <c r="AY4" s="112"/>
      <c r="AZ4" s="112"/>
      <c r="BA4" s="112"/>
      <c r="BB4" s="112"/>
    </row>
    <row r="5" spans="1:54" ht="48.75" customHeight="1" x14ac:dyDescent="0.2">
      <c r="A5" s="215"/>
      <c r="B5" s="219"/>
      <c r="C5" s="223"/>
      <c r="D5" s="223"/>
      <c r="E5" s="223"/>
      <c r="F5" s="223"/>
      <c r="G5" s="220"/>
      <c r="H5" s="219"/>
      <c r="I5" s="223"/>
      <c r="J5" s="223"/>
      <c r="K5" s="223"/>
      <c r="L5" s="223"/>
      <c r="M5" s="220"/>
      <c r="N5" s="219"/>
      <c r="O5" s="223"/>
      <c r="P5" s="223"/>
      <c r="Q5" s="223"/>
      <c r="R5" s="223"/>
      <c r="S5" s="220"/>
      <c r="T5" s="219"/>
      <c r="U5" s="220"/>
      <c r="V5" s="219"/>
      <c r="W5" s="220"/>
      <c r="X5" s="227"/>
      <c r="Y5" s="215" t="s">
        <v>97</v>
      </c>
      <c r="Z5" s="215" t="s">
        <v>96</v>
      </c>
      <c r="AA5" s="215" t="s">
        <v>98</v>
      </c>
      <c r="AB5" s="215" t="s">
        <v>99</v>
      </c>
      <c r="AC5" s="215" t="s">
        <v>16</v>
      </c>
      <c r="AD5" s="215" t="s">
        <v>28</v>
      </c>
      <c r="AE5" s="215" t="s">
        <v>32</v>
      </c>
      <c r="AF5" s="213" t="s">
        <v>64</v>
      </c>
      <c r="AG5" s="214"/>
      <c r="AH5" s="213" t="s">
        <v>65</v>
      </c>
      <c r="AI5" s="214"/>
      <c r="AJ5" s="213" t="s">
        <v>66</v>
      </c>
      <c r="AK5" s="214"/>
      <c r="AL5" s="215"/>
      <c r="AM5" s="215" t="s">
        <v>89</v>
      </c>
      <c r="AN5" s="215" t="s">
        <v>90</v>
      </c>
      <c r="AO5" s="215" t="s">
        <v>91</v>
      </c>
      <c r="AP5" s="215" t="s">
        <v>92</v>
      </c>
      <c r="AQ5" s="215" t="s">
        <v>93</v>
      </c>
      <c r="AR5" s="131"/>
      <c r="AS5" s="131"/>
      <c r="AT5" s="131"/>
      <c r="AU5" s="131"/>
      <c r="AV5" s="131"/>
      <c r="AW5" s="131"/>
      <c r="AX5" s="131"/>
      <c r="AY5" s="131"/>
      <c r="AZ5" s="131"/>
      <c r="BA5" s="131"/>
      <c r="BB5" s="131"/>
    </row>
    <row r="6" spans="1:54" ht="39.75" customHeight="1" x14ac:dyDescent="0.2">
      <c r="A6" s="215"/>
      <c r="B6" s="215" t="s">
        <v>103</v>
      </c>
      <c r="C6" s="215" t="s">
        <v>135</v>
      </c>
      <c r="D6" s="215" t="s">
        <v>141</v>
      </c>
      <c r="E6" s="215" t="s">
        <v>35</v>
      </c>
      <c r="F6" s="215"/>
      <c r="G6" s="215"/>
      <c r="H6" s="215" t="s">
        <v>103</v>
      </c>
      <c r="I6" s="215" t="s">
        <v>135</v>
      </c>
      <c r="J6" s="215" t="s">
        <v>141</v>
      </c>
      <c r="K6" s="215" t="s">
        <v>35</v>
      </c>
      <c r="L6" s="215"/>
      <c r="M6" s="215"/>
      <c r="N6" s="215" t="s">
        <v>103</v>
      </c>
      <c r="O6" s="215" t="s">
        <v>135</v>
      </c>
      <c r="P6" s="215" t="s">
        <v>141</v>
      </c>
      <c r="Q6" s="215" t="s">
        <v>35</v>
      </c>
      <c r="R6" s="215"/>
      <c r="S6" s="215"/>
      <c r="T6" s="211" t="s">
        <v>135</v>
      </c>
      <c r="U6" s="211" t="s">
        <v>141</v>
      </c>
      <c r="V6" s="211" t="s">
        <v>94</v>
      </c>
      <c r="W6" s="211" t="s">
        <v>95</v>
      </c>
      <c r="X6" s="227"/>
      <c r="Y6" s="215"/>
      <c r="Z6" s="215"/>
      <c r="AA6" s="215"/>
      <c r="AB6" s="215"/>
      <c r="AC6" s="215"/>
      <c r="AD6" s="215"/>
      <c r="AE6" s="215"/>
      <c r="AF6" s="211" t="s">
        <v>135</v>
      </c>
      <c r="AG6" s="211" t="s">
        <v>141</v>
      </c>
      <c r="AH6" s="211" t="s">
        <v>135</v>
      </c>
      <c r="AI6" s="211" t="s">
        <v>141</v>
      </c>
      <c r="AJ6" s="211" t="s">
        <v>135</v>
      </c>
      <c r="AK6" s="211" t="s">
        <v>141</v>
      </c>
      <c r="AL6" s="215"/>
      <c r="AM6" s="215"/>
      <c r="AN6" s="215"/>
      <c r="AO6" s="215"/>
      <c r="AP6" s="215"/>
      <c r="AQ6" s="215"/>
    </row>
    <row r="7" spans="1:54" ht="36" customHeight="1" x14ac:dyDescent="0.2">
      <c r="A7" s="215"/>
      <c r="B7" s="215"/>
      <c r="C7" s="215"/>
      <c r="D7" s="215"/>
      <c r="E7" s="63" t="s">
        <v>88</v>
      </c>
      <c r="F7" s="63" t="s">
        <v>104</v>
      </c>
      <c r="G7" s="63" t="s">
        <v>136</v>
      </c>
      <c r="H7" s="215"/>
      <c r="I7" s="215"/>
      <c r="J7" s="215"/>
      <c r="K7" s="63" t="s">
        <v>88</v>
      </c>
      <c r="L7" s="63" t="s">
        <v>104</v>
      </c>
      <c r="M7" s="63" t="s">
        <v>136</v>
      </c>
      <c r="N7" s="215"/>
      <c r="O7" s="215"/>
      <c r="P7" s="215"/>
      <c r="Q7" s="63" t="s">
        <v>88</v>
      </c>
      <c r="R7" s="63" t="s">
        <v>104</v>
      </c>
      <c r="S7" s="63" t="s">
        <v>136</v>
      </c>
      <c r="T7" s="212"/>
      <c r="U7" s="212"/>
      <c r="V7" s="212"/>
      <c r="W7" s="212"/>
      <c r="X7" s="212"/>
      <c r="Y7" s="215"/>
      <c r="Z7" s="215"/>
      <c r="AA7" s="215"/>
      <c r="AB7" s="215"/>
      <c r="AC7" s="215"/>
      <c r="AD7" s="215"/>
      <c r="AE7" s="215"/>
      <c r="AF7" s="212"/>
      <c r="AG7" s="212"/>
      <c r="AH7" s="212"/>
      <c r="AI7" s="212"/>
      <c r="AJ7" s="212"/>
      <c r="AK7" s="212"/>
      <c r="AL7" s="215"/>
      <c r="AM7" s="215"/>
      <c r="AN7" s="215"/>
      <c r="AO7" s="215"/>
      <c r="AP7" s="215"/>
      <c r="AQ7" s="215"/>
      <c r="AR7" s="132"/>
      <c r="AS7" s="132"/>
      <c r="AT7" s="132"/>
      <c r="AU7" s="132"/>
      <c r="AV7" s="132"/>
      <c r="AW7" s="132"/>
      <c r="AX7" s="132"/>
      <c r="AY7" s="132"/>
      <c r="AZ7" s="132"/>
      <c r="BA7" s="132"/>
      <c r="BB7" s="132"/>
    </row>
    <row r="8" spans="1:54" s="164" customFormat="1" ht="31.5" x14ac:dyDescent="0.2">
      <c r="A8" s="66" t="s">
        <v>148</v>
      </c>
      <c r="B8" s="67">
        <v>1280.71</v>
      </c>
      <c r="C8" s="162">
        <v>1388.8</v>
      </c>
      <c r="D8" s="162">
        <v>1524.3520000000001</v>
      </c>
      <c r="E8" s="162">
        <v>1555</v>
      </c>
      <c r="F8" s="162">
        <v>1657.2</v>
      </c>
      <c r="G8" s="162">
        <v>1728.4880000000001</v>
      </c>
      <c r="H8" s="67">
        <v>595.82000000000005</v>
      </c>
      <c r="I8" s="162">
        <v>632.57000000000005</v>
      </c>
      <c r="J8" s="162">
        <v>633.4</v>
      </c>
      <c r="K8" s="162">
        <v>637.29999999999995</v>
      </c>
      <c r="L8" s="162">
        <v>645.29999999999995</v>
      </c>
      <c r="M8" s="162">
        <f>L8*101.3%</f>
        <v>653.68889999999988</v>
      </c>
      <c r="N8" s="67">
        <v>2088</v>
      </c>
      <c r="O8" s="162">
        <v>2080</v>
      </c>
      <c r="P8" s="162">
        <v>2080</v>
      </c>
      <c r="Q8" s="162">
        <v>2080</v>
      </c>
      <c r="R8" s="162">
        <v>2080</v>
      </c>
      <c r="S8" s="162">
        <v>2080</v>
      </c>
      <c r="T8" s="89">
        <v>96</v>
      </c>
      <c r="U8" s="130">
        <v>100</v>
      </c>
      <c r="V8" s="163"/>
      <c r="W8" s="163"/>
      <c r="X8" s="158">
        <v>233</v>
      </c>
      <c r="Y8" s="159">
        <v>18</v>
      </c>
      <c r="Z8" s="159">
        <v>15</v>
      </c>
      <c r="AA8" s="159">
        <v>0</v>
      </c>
      <c r="AB8" s="158">
        <v>9</v>
      </c>
      <c r="AC8" s="158">
        <v>40</v>
      </c>
      <c r="AD8" s="158">
        <v>37</v>
      </c>
      <c r="AE8" s="158">
        <v>114</v>
      </c>
      <c r="AF8" s="158">
        <v>314</v>
      </c>
      <c r="AG8" s="158">
        <v>315</v>
      </c>
      <c r="AH8" s="158">
        <v>9</v>
      </c>
      <c r="AI8" s="158">
        <v>9</v>
      </c>
      <c r="AJ8" s="158">
        <v>120</v>
      </c>
      <c r="AK8" s="158">
        <v>120</v>
      </c>
      <c r="AL8" s="158">
        <v>26</v>
      </c>
      <c r="AM8" s="158">
        <v>8</v>
      </c>
      <c r="AN8" s="158">
        <v>3</v>
      </c>
      <c r="AO8" s="158">
        <v>3</v>
      </c>
      <c r="AP8" s="158">
        <v>1</v>
      </c>
      <c r="AQ8" s="158">
        <v>3</v>
      </c>
      <c r="AR8" s="111"/>
      <c r="AS8" s="111"/>
      <c r="AT8" s="111"/>
      <c r="AU8" s="111"/>
      <c r="AV8" s="111"/>
      <c r="AW8" s="111"/>
      <c r="AX8" s="111"/>
      <c r="AY8" s="111"/>
      <c r="AZ8" s="111"/>
      <c r="BA8" s="111"/>
      <c r="BB8" s="111"/>
    </row>
    <row r="9" spans="1:54" s="111" customFormat="1" ht="31.5" x14ac:dyDescent="0.2">
      <c r="A9" s="66" t="s">
        <v>149</v>
      </c>
      <c r="B9" s="67">
        <v>6316.7</v>
      </c>
      <c r="C9" s="172">
        <v>7513.3</v>
      </c>
      <c r="D9" s="172">
        <v>4915.2999999999993</v>
      </c>
      <c r="E9" s="172">
        <v>5091.5</v>
      </c>
      <c r="F9" s="172">
        <v>5243.9000000000005</v>
      </c>
      <c r="G9" s="172">
        <v>5382.9</v>
      </c>
      <c r="H9" s="67">
        <v>2540.85</v>
      </c>
      <c r="I9" s="172">
        <v>2815.32</v>
      </c>
      <c r="J9" s="162">
        <v>2532.64</v>
      </c>
      <c r="K9" s="162">
        <f>J9*100.4%</f>
        <v>2542.7705599999999</v>
      </c>
      <c r="L9" s="162">
        <f>K9*101.3%</f>
        <v>2575.8265772799996</v>
      </c>
      <c r="M9" s="162">
        <f>L9*101.3%</f>
        <v>2609.3123227846395</v>
      </c>
      <c r="N9" s="67">
        <v>9810</v>
      </c>
      <c r="O9" s="172">
        <v>9785</v>
      </c>
      <c r="P9" s="172">
        <v>9670</v>
      </c>
      <c r="Q9" s="172">
        <v>9550</v>
      </c>
      <c r="R9" s="172">
        <v>9517</v>
      </c>
      <c r="S9" s="172">
        <v>9460</v>
      </c>
      <c r="T9" s="90">
        <v>130</v>
      </c>
      <c r="U9" s="88">
        <v>150</v>
      </c>
      <c r="V9" s="173"/>
      <c r="W9" s="173"/>
      <c r="X9" s="160">
        <v>254</v>
      </c>
      <c r="Y9" s="160">
        <v>24</v>
      </c>
      <c r="Z9" s="160">
        <v>10</v>
      </c>
      <c r="AA9" s="160">
        <v>2</v>
      </c>
      <c r="AB9" s="160">
        <v>24</v>
      </c>
      <c r="AC9" s="160">
        <v>54</v>
      </c>
      <c r="AD9" s="160">
        <v>33</v>
      </c>
      <c r="AE9" s="160">
        <v>107</v>
      </c>
      <c r="AF9" s="160">
        <v>359</v>
      </c>
      <c r="AG9" s="160">
        <v>360</v>
      </c>
      <c r="AH9" s="160">
        <v>13</v>
      </c>
      <c r="AI9" s="160">
        <v>13</v>
      </c>
      <c r="AJ9" s="160">
        <v>133</v>
      </c>
      <c r="AK9" s="160">
        <v>133</v>
      </c>
      <c r="AL9" s="160">
        <v>30</v>
      </c>
      <c r="AM9" s="160">
        <v>5</v>
      </c>
      <c r="AN9" s="160">
        <v>6</v>
      </c>
      <c r="AO9" s="160">
        <v>2</v>
      </c>
      <c r="AP9" s="160"/>
      <c r="AQ9" s="160">
        <v>3</v>
      </c>
    </row>
    <row r="10" spans="1:54" s="111" customFormat="1" ht="31.5" x14ac:dyDescent="0.2">
      <c r="A10" s="66" t="s">
        <v>150</v>
      </c>
      <c r="B10" s="67">
        <v>362.32</v>
      </c>
      <c r="C10" s="172">
        <v>458.98</v>
      </c>
      <c r="D10" s="174">
        <v>503.84300000000002</v>
      </c>
      <c r="E10" s="172">
        <v>524.404</v>
      </c>
      <c r="F10" s="172">
        <v>529.04200000000003</v>
      </c>
      <c r="G10" s="172">
        <v>548.4</v>
      </c>
      <c r="H10" s="67">
        <v>284.74</v>
      </c>
      <c r="I10" s="172">
        <v>345.52</v>
      </c>
      <c r="J10" s="162">
        <f>I10*101.3%</f>
        <v>350.01175999999992</v>
      </c>
      <c r="K10" s="162">
        <f>J10*100.4%</f>
        <v>351.41180703999993</v>
      </c>
      <c r="L10" s="162">
        <v>354.9</v>
      </c>
      <c r="M10" s="162">
        <v>358.2</v>
      </c>
      <c r="N10" s="67">
        <v>953</v>
      </c>
      <c r="O10" s="172">
        <v>950</v>
      </c>
      <c r="P10" s="172">
        <v>950</v>
      </c>
      <c r="Q10" s="172">
        <v>950</v>
      </c>
      <c r="R10" s="172">
        <v>945</v>
      </c>
      <c r="S10" s="172">
        <v>945</v>
      </c>
      <c r="T10" s="90">
        <v>18</v>
      </c>
      <c r="U10" s="88">
        <v>20</v>
      </c>
      <c r="V10" s="173"/>
      <c r="W10" s="173"/>
      <c r="X10" s="160">
        <v>38</v>
      </c>
      <c r="Y10" s="160">
        <v>6</v>
      </c>
      <c r="Z10" s="160"/>
      <c r="AA10" s="160"/>
      <c r="AB10" s="160">
        <v>1</v>
      </c>
      <c r="AC10" s="160">
        <v>11</v>
      </c>
      <c r="AD10" s="160">
        <v>3</v>
      </c>
      <c r="AE10" s="160">
        <v>17</v>
      </c>
      <c r="AF10" s="160">
        <v>48</v>
      </c>
      <c r="AG10" s="160">
        <v>48</v>
      </c>
      <c r="AH10" s="160">
        <v>1</v>
      </c>
      <c r="AI10" s="160">
        <v>1</v>
      </c>
      <c r="AJ10" s="160">
        <v>16</v>
      </c>
      <c r="AK10" s="160">
        <v>16</v>
      </c>
      <c r="AL10" s="160">
        <v>8</v>
      </c>
      <c r="AM10" s="160">
        <v>3</v>
      </c>
      <c r="AN10" s="160">
        <v>1</v>
      </c>
      <c r="AO10" s="160"/>
      <c r="AP10" s="160"/>
      <c r="AQ10" s="160">
        <v>1</v>
      </c>
    </row>
    <row r="11" spans="1:54" s="111" customFormat="1" ht="31.5" x14ac:dyDescent="0.2">
      <c r="A11" s="66" t="s">
        <v>151</v>
      </c>
      <c r="B11" s="67">
        <v>39.265000000000001</v>
      </c>
      <c r="C11" s="172">
        <v>40</v>
      </c>
      <c r="D11" s="172">
        <f>C11*104%</f>
        <v>41.6</v>
      </c>
      <c r="E11" s="172">
        <v>43.3</v>
      </c>
      <c r="F11" s="172">
        <f t="shared" ref="F11:G11" si="0">E11*104%</f>
        <v>45.031999999999996</v>
      </c>
      <c r="G11" s="172">
        <f t="shared" si="0"/>
        <v>46.833279999999995</v>
      </c>
      <c r="H11" s="67">
        <v>32.85</v>
      </c>
      <c r="I11" s="172">
        <v>36.590000000000003</v>
      </c>
      <c r="J11" s="162">
        <v>37.1</v>
      </c>
      <c r="K11" s="162">
        <v>37.200000000000003</v>
      </c>
      <c r="L11" s="162">
        <v>37.700000000000003</v>
      </c>
      <c r="M11" s="162">
        <v>38.200000000000003</v>
      </c>
      <c r="N11" s="67">
        <v>121</v>
      </c>
      <c r="O11" s="172">
        <v>121</v>
      </c>
      <c r="P11" s="172">
        <v>121</v>
      </c>
      <c r="Q11" s="172">
        <v>121</v>
      </c>
      <c r="R11" s="172">
        <v>120</v>
      </c>
      <c r="S11" s="172">
        <v>120</v>
      </c>
      <c r="T11" s="90">
        <v>1</v>
      </c>
      <c r="U11" s="88">
        <v>1</v>
      </c>
      <c r="V11" s="173"/>
      <c r="W11" s="173"/>
      <c r="X11" s="160">
        <v>14</v>
      </c>
      <c r="Y11" s="160">
        <v>1</v>
      </c>
      <c r="Z11" s="160"/>
      <c r="AA11" s="160"/>
      <c r="AB11" s="160"/>
      <c r="AC11" s="160">
        <v>4</v>
      </c>
      <c r="AD11" s="160">
        <v>1</v>
      </c>
      <c r="AE11" s="160">
        <v>8</v>
      </c>
      <c r="AF11" s="160">
        <v>6</v>
      </c>
      <c r="AG11" s="160">
        <v>6</v>
      </c>
      <c r="AH11" s="160">
        <v>0</v>
      </c>
      <c r="AI11" s="160">
        <v>0</v>
      </c>
      <c r="AJ11" s="160">
        <v>5</v>
      </c>
      <c r="AK11" s="160">
        <v>5</v>
      </c>
      <c r="AL11" s="160">
        <v>5</v>
      </c>
      <c r="AM11" s="160">
        <v>1</v>
      </c>
      <c r="AN11" s="160">
        <v>1</v>
      </c>
      <c r="AO11" s="160"/>
      <c r="AP11" s="160"/>
      <c r="AQ11" s="160">
        <v>1</v>
      </c>
    </row>
    <row r="12" spans="1:54" s="111" customFormat="1" ht="31.5" x14ac:dyDescent="0.2">
      <c r="A12" s="66" t="s">
        <v>152</v>
      </c>
      <c r="B12" s="67">
        <v>19.893999999999998</v>
      </c>
      <c r="C12" s="172">
        <v>20</v>
      </c>
      <c r="D12" s="172">
        <f>C12*104%</f>
        <v>20.8</v>
      </c>
      <c r="E12" s="175">
        <f t="shared" ref="E12:G12" si="1">D12*104%</f>
        <v>21.632000000000001</v>
      </c>
      <c r="F12" s="175">
        <f t="shared" si="1"/>
        <v>22.497280000000003</v>
      </c>
      <c r="G12" s="175">
        <f t="shared" si="1"/>
        <v>23.397171200000006</v>
      </c>
      <c r="H12" s="67">
        <v>72.44</v>
      </c>
      <c r="I12" s="172">
        <v>72.209999999999994</v>
      </c>
      <c r="J12" s="162">
        <v>73.099999999999994</v>
      </c>
      <c r="K12" s="162">
        <v>73.400000000000006</v>
      </c>
      <c r="L12" s="162">
        <v>74.400000000000006</v>
      </c>
      <c r="M12" s="162">
        <v>75.3</v>
      </c>
      <c r="N12" s="67">
        <v>88</v>
      </c>
      <c r="O12" s="172">
        <v>88</v>
      </c>
      <c r="P12" s="172">
        <v>88</v>
      </c>
      <c r="Q12" s="172">
        <v>88</v>
      </c>
      <c r="R12" s="172">
        <v>88</v>
      </c>
      <c r="S12" s="172">
        <v>88</v>
      </c>
      <c r="T12" s="90">
        <v>5</v>
      </c>
      <c r="U12" s="88">
        <v>5</v>
      </c>
      <c r="V12" s="173"/>
      <c r="W12" s="173"/>
      <c r="X12" s="160">
        <v>20</v>
      </c>
      <c r="Y12" s="160"/>
      <c r="Z12" s="160">
        <v>3</v>
      </c>
      <c r="AA12" s="160">
        <v>1</v>
      </c>
      <c r="AB12" s="160">
        <v>1</v>
      </c>
      <c r="AC12" s="160">
        <v>2</v>
      </c>
      <c r="AD12" s="160">
        <v>2</v>
      </c>
      <c r="AE12" s="160">
        <v>11</v>
      </c>
      <c r="AF12" s="160">
        <v>31</v>
      </c>
      <c r="AG12" s="160">
        <v>31</v>
      </c>
      <c r="AH12" s="160">
        <v>0</v>
      </c>
      <c r="AI12" s="160">
        <v>0</v>
      </c>
      <c r="AJ12" s="160">
        <v>13</v>
      </c>
      <c r="AK12" s="160">
        <v>13</v>
      </c>
      <c r="AL12" s="160">
        <v>3</v>
      </c>
      <c r="AM12" s="160"/>
      <c r="AN12" s="160">
        <v>1</v>
      </c>
      <c r="AO12" s="160"/>
      <c r="AP12" s="160"/>
      <c r="AQ12" s="160">
        <v>1</v>
      </c>
    </row>
    <row r="13" spans="1:54" s="111" customFormat="1" ht="31.5" x14ac:dyDescent="0.2">
      <c r="A13" s="66" t="s">
        <v>153</v>
      </c>
      <c r="B13" s="67">
        <v>10.9</v>
      </c>
      <c r="C13" s="172">
        <v>11</v>
      </c>
      <c r="D13" s="172">
        <f>C13*104%</f>
        <v>11.440000000000001</v>
      </c>
      <c r="E13" s="175">
        <f t="shared" ref="E13:G13" si="2">D13*104%</f>
        <v>11.897600000000002</v>
      </c>
      <c r="F13" s="175">
        <f t="shared" si="2"/>
        <v>12.373504000000002</v>
      </c>
      <c r="G13" s="175">
        <f t="shared" si="2"/>
        <v>12.868444160000003</v>
      </c>
      <c r="H13" s="67">
        <v>31.35</v>
      </c>
      <c r="I13" s="172">
        <v>17.52</v>
      </c>
      <c r="J13" s="162">
        <v>17.600000000000001</v>
      </c>
      <c r="K13" s="162">
        <v>17.7</v>
      </c>
      <c r="L13" s="162">
        <v>17.899999999999999</v>
      </c>
      <c r="M13" s="162">
        <v>18.100000000000001</v>
      </c>
      <c r="N13" s="67">
        <v>35</v>
      </c>
      <c r="O13" s="172">
        <v>35</v>
      </c>
      <c r="P13" s="172">
        <v>35</v>
      </c>
      <c r="Q13" s="172">
        <v>35</v>
      </c>
      <c r="R13" s="172">
        <v>35</v>
      </c>
      <c r="S13" s="172">
        <v>35</v>
      </c>
      <c r="T13" s="90">
        <v>0</v>
      </c>
      <c r="U13" s="88">
        <v>0</v>
      </c>
      <c r="V13" s="173"/>
      <c r="W13" s="173"/>
      <c r="X13" s="160">
        <v>7</v>
      </c>
      <c r="Y13" s="160">
        <v>1</v>
      </c>
      <c r="Z13" s="160"/>
      <c r="AA13" s="160"/>
      <c r="AB13" s="160"/>
      <c r="AC13" s="160">
        <v>1</v>
      </c>
      <c r="AD13" s="160"/>
      <c r="AE13" s="160">
        <v>5</v>
      </c>
      <c r="AF13" s="160">
        <v>6</v>
      </c>
      <c r="AG13" s="160">
        <v>6</v>
      </c>
      <c r="AH13" s="160">
        <v>0</v>
      </c>
      <c r="AI13" s="160">
        <v>0</v>
      </c>
      <c r="AJ13" s="160">
        <v>2</v>
      </c>
      <c r="AK13" s="160">
        <v>2</v>
      </c>
      <c r="AL13" s="160">
        <v>3</v>
      </c>
      <c r="AM13" s="160"/>
      <c r="AN13" s="160"/>
      <c r="AO13" s="160"/>
      <c r="AP13" s="160"/>
      <c r="AQ13" s="160">
        <v>1</v>
      </c>
    </row>
    <row r="14" spans="1:54" s="111" customFormat="1" ht="31.5" x14ac:dyDescent="0.2">
      <c r="A14" s="66" t="s">
        <v>154</v>
      </c>
      <c r="B14" s="67">
        <v>7.78</v>
      </c>
      <c r="C14" s="172">
        <v>8</v>
      </c>
      <c r="D14" s="172">
        <f>C14*104%</f>
        <v>8.32</v>
      </c>
      <c r="E14" s="175">
        <f t="shared" ref="E14:G14" si="3">D14*104%</f>
        <v>8.6528000000000009</v>
      </c>
      <c r="F14" s="175">
        <f t="shared" si="3"/>
        <v>8.9989120000000007</v>
      </c>
      <c r="G14" s="175">
        <f t="shared" si="3"/>
        <v>9.3588684800000017</v>
      </c>
      <c r="H14" s="67">
        <v>29.56</v>
      </c>
      <c r="I14" s="172">
        <v>8.49</v>
      </c>
      <c r="J14" s="162">
        <v>8.5</v>
      </c>
      <c r="K14" s="162">
        <f>J14*100.4%</f>
        <v>8.5340000000000007</v>
      </c>
      <c r="L14" s="162">
        <v>8.6</v>
      </c>
      <c r="M14" s="162">
        <v>8.6999999999999993</v>
      </c>
      <c r="N14" s="67">
        <v>129</v>
      </c>
      <c r="O14" s="172">
        <v>129</v>
      </c>
      <c r="P14" s="172">
        <v>129</v>
      </c>
      <c r="Q14" s="172">
        <v>129</v>
      </c>
      <c r="R14" s="172">
        <v>129</v>
      </c>
      <c r="S14" s="172">
        <v>129</v>
      </c>
      <c r="T14" s="90">
        <v>8</v>
      </c>
      <c r="U14" s="88">
        <v>8</v>
      </c>
      <c r="V14" s="173"/>
      <c r="W14" s="173"/>
      <c r="X14" s="160">
        <v>5</v>
      </c>
      <c r="Y14" s="160"/>
      <c r="Z14" s="160"/>
      <c r="AA14" s="160"/>
      <c r="AB14" s="160"/>
      <c r="AC14" s="160">
        <v>2</v>
      </c>
      <c r="AD14" s="160"/>
      <c r="AE14" s="160">
        <v>3</v>
      </c>
      <c r="AF14" s="160">
        <v>7</v>
      </c>
      <c r="AG14" s="160">
        <v>7</v>
      </c>
      <c r="AH14" s="160">
        <v>0</v>
      </c>
      <c r="AI14" s="160">
        <v>0</v>
      </c>
      <c r="AJ14" s="160">
        <v>1</v>
      </c>
      <c r="AK14" s="160">
        <v>1</v>
      </c>
      <c r="AL14" s="160">
        <v>3</v>
      </c>
      <c r="AM14" s="160"/>
      <c r="AN14" s="160"/>
      <c r="AO14" s="160"/>
      <c r="AP14" s="160"/>
      <c r="AQ14" s="160">
        <v>1</v>
      </c>
    </row>
    <row r="15" spans="1:54" s="111" customFormat="1" ht="31.5" x14ac:dyDescent="0.2">
      <c r="A15" s="66" t="s">
        <v>155</v>
      </c>
      <c r="B15" s="67">
        <v>1</v>
      </c>
      <c r="C15" s="172">
        <v>1</v>
      </c>
      <c r="D15" s="172">
        <f>C15*104%</f>
        <v>1.04</v>
      </c>
      <c r="E15" s="175">
        <f t="shared" ref="E15:G15" si="4">D15*104%</f>
        <v>1.0816000000000001</v>
      </c>
      <c r="F15" s="175">
        <f t="shared" si="4"/>
        <v>1.1248640000000001</v>
      </c>
      <c r="G15" s="175">
        <f t="shared" si="4"/>
        <v>1.1698585600000002</v>
      </c>
      <c r="H15" s="67">
        <v>16.829999999999998</v>
      </c>
      <c r="I15" s="172">
        <v>15.86</v>
      </c>
      <c r="J15" s="162">
        <v>15.9</v>
      </c>
      <c r="K15" s="162">
        <v>16</v>
      </c>
      <c r="L15" s="162">
        <v>16.2</v>
      </c>
      <c r="M15" s="162">
        <v>16.399999999999999</v>
      </c>
      <c r="N15" s="67">
        <v>5</v>
      </c>
      <c r="O15" s="172">
        <v>5</v>
      </c>
      <c r="P15" s="172">
        <v>5</v>
      </c>
      <c r="Q15" s="172">
        <v>5</v>
      </c>
      <c r="R15" s="172">
        <v>5</v>
      </c>
      <c r="S15" s="172">
        <v>5</v>
      </c>
      <c r="T15" s="90">
        <v>1</v>
      </c>
      <c r="U15" s="88">
        <v>1</v>
      </c>
      <c r="V15" s="173"/>
      <c r="W15" s="173"/>
      <c r="X15" s="160">
        <v>2</v>
      </c>
      <c r="Y15" s="160"/>
      <c r="Z15" s="160"/>
      <c r="AA15" s="160"/>
      <c r="AB15" s="160"/>
      <c r="AC15" s="160"/>
      <c r="AD15" s="160"/>
      <c r="AE15" s="160">
        <v>2</v>
      </c>
      <c r="AF15" s="160"/>
      <c r="AG15" s="160"/>
      <c r="AH15" s="160"/>
      <c r="AI15" s="160"/>
      <c r="AJ15" s="160"/>
      <c r="AK15" s="160"/>
      <c r="AL15" s="160">
        <v>2</v>
      </c>
      <c r="AM15" s="160"/>
      <c r="AN15" s="160"/>
      <c r="AO15" s="160"/>
      <c r="AP15" s="160"/>
      <c r="AQ15" s="160"/>
    </row>
    <row r="16" spans="1:54" s="166" customFormat="1" ht="19.5" x14ac:dyDescent="0.3">
      <c r="A16" s="161" t="s">
        <v>63</v>
      </c>
      <c r="B16" s="157">
        <f t="shared" ref="B16:M16" si="5">B8+B9+B10+B11+B12+B13+B14+B15</f>
        <v>8038.5689999999995</v>
      </c>
      <c r="C16" s="72">
        <f t="shared" si="5"/>
        <v>9441.08</v>
      </c>
      <c r="D16" s="72">
        <f t="shared" si="5"/>
        <v>7026.6949999999988</v>
      </c>
      <c r="E16" s="72">
        <f t="shared" si="5"/>
        <v>7257.4680000000008</v>
      </c>
      <c r="F16" s="72">
        <f t="shared" si="5"/>
        <v>7520.168560000001</v>
      </c>
      <c r="G16" s="72">
        <f t="shared" si="5"/>
        <v>7753.4156223999989</v>
      </c>
      <c r="H16" s="171">
        <f t="shared" si="5"/>
        <v>3604.4399999999996</v>
      </c>
      <c r="I16" s="171">
        <f t="shared" si="5"/>
        <v>3944.0800000000004</v>
      </c>
      <c r="J16" s="171">
        <f t="shared" si="5"/>
        <v>3668.2517599999996</v>
      </c>
      <c r="K16" s="171">
        <f t="shared" si="5"/>
        <v>3684.3163670399999</v>
      </c>
      <c r="L16" s="171">
        <f t="shared" si="5"/>
        <v>3730.8265772799996</v>
      </c>
      <c r="M16" s="171">
        <f t="shared" si="5"/>
        <v>3777.9012227846388</v>
      </c>
      <c r="N16" s="168">
        <f t="shared" ref="N16:S16" si="6">N15+N14+N13+N12+N11+N10+N9+N8</f>
        <v>13229</v>
      </c>
      <c r="O16" s="168">
        <f t="shared" si="6"/>
        <v>13193</v>
      </c>
      <c r="P16" s="168">
        <f t="shared" si="6"/>
        <v>13078</v>
      </c>
      <c r="Q16" s="168">
        <f t="shared" si="6"/>
        <v>12958</v>
      </c>
      <c r="R16" s="168">
        <f t="shared" si="6"/>
        <v>12919</v>
      </c>
      <c r="S16" s="168">
        <f t="shared" si="6"/>
        <v>12862</v>
      </c>
      <c r="T16" s="169">
        <f>SUM(T8:T15)</f>
        <v>259</v>
      </c>
      <c r="U16" s="170">
        <f>SUM(U8:U15)</f>
        <v>285</v>
      </c>
      <c r="V16" s="167"/>
      <c r="W16" s="167"/>
      <c r="X16" s="165">
        <f t="shared" ref="X16:AE16" si="7">X8+X9+X10+X11+X12+X13+X14+X15</f>
        <v>573</v>
      </c>
      <c r="Y16" s="165">
        <f t="shared" si="7"/>
        <v>50</v>
      </c>
      <c r="Z16" s="165">
        <f t="shared" si="7"/>
        <v>28</v>
      </c>
      <c r="AA16" s="165">
        <f t="shared" si="7"/>
        <v>3</v>
      </c>
      <c r="AB16" s="165">
        <f t="shared" si="7"/>
        <v>35</v>
      </c>
      <c r="AC16" s="165">
        <f t="shared" si="7"/>
        <v>114</v>
      </c>
      <c r="AD16" s="165">
        <f t="shared" si="7"/>
        <v>76</v>
      </c>
      <c r="AE16" s="165">
        <f t="shared" si="7"/>
        <v>267</v>
      </c>
      <c r="AF16" s="165">
        <v>771</v>
      </c>
      <c r="AG16" s="165">
        <v>773</v>
      </c>
      <c r="AH16" s="165">
        <v>23</v>
      </c>
      <c r="AI16" s="165">
        <v>23</v>
      </c>
      <c r="AJ16" s="165">
        <v>290</v>
      </c>
      <c r="AK16" s="165">
        <v>291</v>
      </c>
      <c r="AL16" s="165">
        <v>80</v>
      </c>
      <c r="AM16" s="165">
        <f>AM6+AM8+AM9+AM10+AM11+AM12+AM13+AM14</f>
        <v>17</v>
      </c>
      <c r="AN16" s="165">
        <f>AN6+AN8+AN9+AN10+AN11+AN12+AN13+AN14</f>
        <v>12</v>
      </c>
      <c r="AO16" s="165">
        <f>AO6+AO8+AO9+AO10+AO11+AO12+AO13+AO14</f>
        <v>5</v>
      </c>
      <c r="AP16" s="165">
        <f>AP6+AP8+AP9+AP10+AP11+AP12+AP13+AP14</f>
        <v>1</v>
      </c>
      <c r="AQ16" s="165">
        <f>AQ6+AQ8+AQ9+AQ10+AQ11+AQ12+AQ13+AQ14</f>
        <v>11</v>
      </c>
    </row>
    <row r="17" spans="1:43" ht="56.25" customHeight="1" x14ac:dyDescent="0.2">
      <c r="A17" s="228" t="s">
        <v>62</v>
      </c>
      <c r="B17" s="228"/>
      <c r="C17" s="228"/>
      <c r="D17" s="228"/>
      <c r="E17" s="228"/>
      <c r="F17" s="228"/>
      <c r="G17" s="228"/>
      <c r="H17" s="228"/>
      <c r="I17" s="228"/>
      <c r="J17" s="228"/>
      <c r="K17" s="228"/>
      <c r="L17" s="228"/>
      <c r="M17" s="228"/>
      <c r="N17" s="228"/>
      <c r="O17" s="228"/>
      <c r="P17" s="228"/>
      <c r="Q17" s="228"/>
      <c r="R17" s="228"/>
      <c r="S17" s="228"/>
      <c r="T17" s="228"/>
      <c r="U17" s="228"/>
      <c r="X17" s="228" t="s">
        <v>62</v>
      </c>
      <c r="Y17" s="228"/>
      <c r="Z17" s="228"/>
      <c r="AA17" s="228"/>
      <c r="AB17" s="228"/>
      <c r="AC17" s="228"/>
      <c r="AD17" s="228"/>
      <c r="AE17" s="228"/>
      <c r="AF17" s="228"/>
      <c r="AG17" s="228"/>
      <c r="AH17" s="228"/>
      <c r="AI17" s="228"/>
      <c r="AJ17" s="228"/>
      <c r="AK17" s="228"/>
      <c r="AL17" s="228"/>
      <c r="AM17" s="228"/>
      <c r="AN17" s="228"/>
      <c r="AO17" s="228"/>
      <c r="AP17" s="228"/>
      <c r="AQ17" s="228"/>
    </row>
    <row r="18" spans="1:43" ht="18.75" x14ac:dyDescent="0.3">
      <c r="A18" s="5"/>
      <c r="B18" s="5"/>
      <c r="C18" s="5"/>
      <c r="D18" s="5"/>
      <c r="E18" s="5"/>
      <c r="H18" s="155"/>
      <c r="J18" s="155"/>
      <c r="K18" s="155"/>
      <c r="R18" s="155"/>
      <c r="S18" s="155"/>
    </row>
    <row r="19" spans="1:43" ht="36.6" customHeight="1" x14ac:dyDescent="0.2">
      <c r="B19" s="155"/>
      <c r="C19" s="155"/>
      <c r="D19" s="155"/>
      <c r="E19" s="155"/>
      <c r="F19" s="155"/>
      <c r="G19" s="155"/>
      <c r="L19" s="155"/>
    </row>
    <row r="26" spans="1:43" ht="18.75" x14ac:dyDescent="0.2">
      <c r="AH26" s="224"/>
      <c r="AI26" s="225"/>
    </row>
  </sheetData>
  <mergeCells count="53">
    <mergeCell ref="A17:U17"/>
    <mergeCell ref="AP5:AP7"/>
    <mergeCell ref="AQ5:AQ7"/>
    <mergeCell ref="U6:U7"/>
    <mergeCell ref="T6:T7"/>
    <mergeCell ref="AI6:AI7"/>
    <mergeCell ref="X17:AQ17"/>
    <mergeCell ref="AH5:AI5"/>
    <mergeCell ref="K6:M6"/>
    <mergeCell ref="A4:A7"/>
    <mergeCell ref="B6:B7"/>
    <mergeCell ref="Z5:Z7"/>
    <mergeCell ref="AK6:AK7"/>
    <mergeCell ref="AM4:AQ4"/>
    <mergeCell ref="AL4:AL7"/>
    <mergeCell ref="AG6:AG7"/>
    <mergeCell ref="AH26:AI26"/>
    <mergeCell ref="B4:G5"/>
    <mergeCell ref="T4:U5"/>
    <mergeCell ref="AF5:AG5"/>
    <mergeCell ref="AJ6:AJ7"/>
    <mergeCell ref="Y4:AE4"/>
    <mergeCell ref="Y5:Y7"/>
    <mergeCell ref="X4:X7"/>
    <mergeCell ref="AA5:AA7"/>
    <mergeCell ref="AB5:AB7"/>
    <mergeCell ref="AC5:AC7"/>
    <mergeCell ref="AD5:AD7"/>
    <mergeCell ref="AE5:AE7"/>
    <mergeCell ref="H4:M5"/>
    <mergeCell ref="AF4:AK4"/>
    <mergeCell ref="AF6:AF7"/>
    <mergeCell ref="E1:G1"/>
    <mergeCell ref="E6:G6"/>
    <mergeCell ref="D6:D7"/>
    <mergeCell ref="C6:C7"/>
    <mergeCell ref="V4:W5"/>
    <mergeCell ref="V6:V7"/>
    <mergeCell ref="W6:W7"/>
    <mergeCell ref="A2:W2"/>
    <mergeCell ref="N4:S5"/>
    <mergeCell ref="Q6:S6"/>
    <mergeCell ref="N6:N7"/>
    <mergeCell ref="O6:O7"/>
    <mergeCell ref="P6:P7"/>
    <mergeCell ref="H6:H7"/>
    <mergeCell ref="I6:I7"/>
    <mergeCell ref="J6:J7"/>
    <mergeCell ref="AH6:AH7"/>
    <mergeCell ref="AJ5:AK5"/>
    <mergeCell ref="AM5:AM7"/>
    <mergeCell ref="AN5:AN7"/>
    <mergeCell ref="AO5:AO7"/>
  </mergeCells>
  <phoneticPr fontId="14" type="noConversion"/>
  <printOptions horizontalCentered="1"/>
  <pageMargins left="0" right="0" top="0.39370078740157483" bottom="0.19685039370078741" header="0" footer="0"/>
  <pageSetup paperSize="9" scale="48" orientation="landscape" horizontalDpi="300" verticalDpi="300" r:id="rId1"/>
  <headerFooter alignWithMargins="0"/>
  <colBreaks count="1" manualBreakCount="1">
    <brk id="23" max="3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Прогноз 2017 </vt:lpstr>
      <vt:lpstr>Прил 5 Прогноз по поселениям</vt:lpstr>
      <vt:lpstr>'Прил 5 Прогноз по поселениям'!Заголовки_для_печати</vt:lpstr>
      <vt:lpstr>'Прогноз 2017 '!Заголовки_для_печати</vt:lpstr>
      <vt:lpstr>'Прил 5 Прогноз по поселениям'!Область_печати</vt:lpstr>
      <vt:lpstr>'Прогноз 2017 '!Область_печати</vt:lpstr>
    </vt:vector>
  </TitlesOfParts>
  <Company>AoIR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Салдушева Анастасия Валерьевна</cp:lastModifiedBy>
  <cp:lastPrinted>2018-03-23T08:09:03Z</cp:lastPrinted>
  <dcterms:created xsi:type="dcterms:W3CDTF">2006-03-06T08:26:24Z</dcterms:created>
  <dcterms:modified xsi:type="dcterms:W3CDTF">2018-12-18T02:51:52Z</dcterms:modified>
</cp:coreProperties>
</file>