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7490" windowHeight="9405" activeTab="2"/>
  </bookViews>
  <sheets>
    <sheet name="титул-доклад2016" sheetId="5" r:id="rId1"/>
    <sheet name="доклад2016" sheetId="4" r:id="rId2"/>
    <sheet name="перечень мер2016" sheetId="1" r:id="rId3"/>
  </sheets>
  <definedNames>
    <definedName name="_xlnm.Print_Titles" localSheetId="2">'перечень мер2016'!$3:$4</definedName>
    <definedName name="_xlnm.Print_Area" localSheetId="1">доклад2016!$A$1:$K$81</definedName>
    <definedName name="_xlnm.Print_Area" localSheetId="2">'перечень мер2016'!$A$1:$J$87</definedName>
    <definedName name="_xlnm.Print_Area" localSheetId="0">'титул-доклад2016'!$A$1:$EY$19</definedName>
  </definedNames>
  <calcPr calcId="145621"/>
</workbook>
</file>

<file path=xl/calcChain.xml><?xml version="1.0" encoding="utf-8"?>
<calcChain xmlns="http://schemas.openxmlformats.org/spreadsheetml/2006/main">
  <c r="I76" i="1" l="1"/>
  <c r="I77" i="1" s="1"/>
  <c r="H76" i="1"/>
  <c r="H77" i="1" s="1"/>
  <c r="G76" i="1"/>
  <c r="G77" i="1" s="1"/>
  <c r="F76" i="1"/>
  <c r="F77" i="1" s="1"/>
  <c r="I74" i="1"/>
  <c r="H74" i="1"/>
  <c r="G74" i="1"/>
  <c r="F74" i="1"/>
  <c r="I55" i="1"/>
  <c r="H55" i="1"/>
  <c r="G55" i="1"/>
  <c r="F55" i="1"/>
  <c r="E55" i="1"/>
  <c r="D55" i="1"/>
  <c r="I49" i="1"/>
  <c r="H49" i="1"/>
  <c r="G49" i="1"/>
  <c r="F49" i="1"/>
  <c r="I32" i="1" l="1"/>
  <c r="H32" i="1"/>
  <c r="G32" i="1"/>
  <c r="F32" i="1"/>
  <c r="I30" i="1"/>
  <c r="H30" i="1"/>
  <c r="G30" i="1"/>
  <c r="F30" i="1"/>
  <c r="E30" i="1"/>
  <c r="I27" i="1"/>
  <c r="H27" i="1"/>
  <c r="G27" i="1"/>
  <c r="F27" i="1"/>
  <c r="I25" i="1"/>
  <c r="H25" i="1"/>
  <c r="G25" i="1"/>
  <c r="F25" i="1"/>
  <c r="I22" i="1"/>
  <c r="H22" i="1"/>
  <c r="G22" i="1"/>
  <c r="F22" i="1"/>
  <c r="I20" i="1"/>
  <c r="H20" i="1"/>
  <c r="G20" i="1"/>
  <c r="F20" i="1"/>
  <c r="E20" i="1"/>
  <c r="I17" i="1"/>
  <c r="H17" i="1"/>
  <c r="G17" i="1"/>
  <c r="F17" i="1"/>
  <c r="I15" i="1"/>
  <c r="H15" i="1"/>
  <c r="G15" i="1"/>
  <c r="F15" i="1"/>
  <c r="E15" i="1"/>
  <c r="G9" i="1"/>
  <c r="F9" i="1"/>
  <c r="J78" i="4" l="1"/>
  <c r="I78" i="4"/>
  <c r="H78" i="4"/>
  <c r="G78" i="4"/>
  <c r="J77" i="4"/>
  <c r="I77" i="4"/>
  <c r="H77" i="4"/>
  <c r="G77" i="4"/>
  <c r="J76" i="4"/>
  <c r="I76" i="4"/>
  <c r="H76" i="4"/>
  <c r="G76" i="4"/>
  <c r="J75" i="4"/>
  <c r="I75" i="4"/>
  <c r="H75" i="4"/>
  <c r="G75" i="4"/>
  <c r="F75" i="4"/>
  <c r="J69" i="4"/>
  <c r="I69" i="4"/>
  <c r="H69" i="4"/>
  <c r="G69" i="4"/>
  <c r="J63" i="4"/>
  <c r="I63" i="4"/>
  <c r="H63" i="4"/>
  <c r="G63" i="4"/>
  <c r="G10" i="4"/>
  <c r="L8" i="4"/>
  <c r="M8" i="4"/>
  <c r="N8" i="4"/>
  <c r="O8" i="4"/>
  <c r="P8" i="4"/>
  <c r="L9" i="4"/>
  <c r="M9" i="4"/>
  <c r="N9" i="4"/>
  <c r="O9" i="4"/>
  <c r="P9" i="4"/>
  <c r="L10" i="4"/>
  <c r="M10" i="4"/>
  <c r="N10" i="4"/>
  <c r="O10" i="4"/>
  <c r="P10" i="4"/>
  <c r="L11" i="4"/>
  <c r="M11" i="4"/>
  <c r="N11" i="4"/>
  <c r="O11" i="4"/>
  <c r="P11" i="4"/>
  <c r="L12" i="4"/>
  <c r="M12" i="4"/>
  <c r="N12" i="4"/>
  <c r="O12" i="4"/>
  <c r="P12" i="4"/>
  <c r="L13" i="4"/>
  <c r="M13" i="4"/>
  <c r="N13" i="4"/>
  <c r="O13" i="4"/>
  <c r="P13" i="4"/>
  <c r="O14" i="4"/>
  <c r="P14" i="4" s="1"/>
  <c r="Q14" i="4" s="1"/>
  <c r="P66" i="4" l="1"/>
  <c r="O66" i="4"/>
  <c r="N66" i="4"/>
  <c r="M66" i="4"/>
  <c r="L66" i="4"/>
  <c r="N62" i="4"/>
  <c r="L47" i="4"/>
  <c r="L46" i="4"/>
  <c r="Q34" i="4"/>
  <c r="P34" i="4"/>
  <c r="O34" i="4"/>
  <c r="O32" i="4" s="1"/>
  <c r="N34" i="4"/>
  <c r="M34" i="4"/>
  <c r="S23" i="4"/>
  <c r="R23" i="4"/>
  <c r="Q23" i="4"/>
  <c r="P23" i="4"/>
  <c r="O23" i="4"/>
  <c r="S22" i="4"/>
  <c r="R22" i="4"/>
  <c r="Q22" i="4"/>
  <c r="P22" i="4"/>
  <c r="O22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W15" i="4"/>
  <c r="V15" i="4"/>
  <c r="U15" i="4"/>
  <c r="Q15" i="4"/>
  <c r="P15" i="4"/>
  <c r="O15" i="4"/>
  <c r="U14" i="4"/>
  <c r="V14" i="4" s="1"/>
  <c r="W14" i="4" s="1"/>
  <c r="P32" i="4" l="1"/>
  <c r="Q32" i="4" l="1"/>
</calcChain>
</file>

<file path=xl/comments1.xml><?xml version="1.0" encoding="utf-8"?>
<comments xmlns="http://schemas.openxmlformats.org/spreadsheetml/2006/main">
  <authors>
    <author>Орлова Юлия Анатольевна</author>
  </authors>
  <commentLis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Орлова Юлия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по стат 12,3
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>Орлова Юлия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по стат 4 856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204"/>
          </rPr>
          <t>Орлова Юлия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по стат 6452
мы собрали больше</t>
        </r>
      </text>
    </comment>
  </commentList>
</comments>
</file>

<file path=xl/sharedStrings.xml><?xml version="1.0" encoding="utf-8"?>
<sst xmlns="http://schemas.openxmlformats.org/spreadsheetml/2006/main" count="548" uniqueCount="314">
  <si>
    <t>да / нет</t>
  </si>
  <si>
    <t>Общий объем расходов бюджета муниципального образования, направленных на обеспечение занятости подростков 14-18 лет</t>
  </si>
  <si>
    <t>тыс. рублей</t>
  </si>
  <si>
    <t>Наличие территориальной трехсторонней комиссии по регулированию социально-трудовых отношений</t>
  </si>
  <si>
    <t>Удельный вес работников, охваченных действием коллективных договоров ( % от занятых в экономике)</t>
  </si>
  <si>
    <t>Проведение работы по увеличению земельного налога</t>
  </si>
  <si>
    <t xml:space="preserve">Проведение работы по увеличению налога на имущество физических лиц </t>
  </si>
  <si>
    <t>№ п/п</t>
  </si>
  <si>
    <t>Единица измерения</t>
  </si>
  <si>
    <t>Отчетная информация</t>
  </si>
  <si>
    <t>Примечание</t>
  </si>
  <si>
    <t>Проведение работы по обеспечению трудоустройства подростков</t>
  </si>
  <si>
    <t>Проведение работы по увеличению единого налога на вмененный доход (ЕНВД)</t>
  </si>
  <si>
    <t>Проведение работы по увеличению налога на доходы физических лиц (НДФЛ)</t>
  </si>
  <si>
    <t>I.Повышение инвестиционной привлекательности и создание условий для привлечения инвестиций</t>
  </si>
  <si>
    <t>I.1</t>
  </si>
  <si>
    <t>I.2</t>
  </si>
  <si>
    <t>I.3</t>
  </si>
  <si>
    <t>I.4</t>
  </si>
  <si>
    <t>II.1</t>
  </si>
  <si>
    <t>III.1</t>
  </si>
  <si>
    <t>III.2</t>
  </si>
  <si>
    <t>IV.1</t>
  </si>
  <si>
    <t>IV.2</t>
  </si>
  <si>
    <t>IV.3</t>
  </si>
  <si>
    <t>V.1</t>
  </si>
  <si>
    <t>VI.1</t>
  </si>
  <si>
    <t>V.2</t>
  </si>
  <si>
    <t>Объем средств, выделяемый органами местного самоуправления, на поддержку некоммерческих организаций</t>
  </si>
  <si>
    <t>Разработка проектно-сметной документации на инфраструктурные объекты</t>
  </si>
  <si>
    <t>кол-во единиц</t>
  </si>
  <si>
    <t>Разработка проектно-сметной документации на инвестиционные проекты</t>
  </si>
  <si>
    <t>Трудоустройство подростков в возрасте от 14 до 18 лет</t>
  </si>
  <si>
    <t>Наличие территориальных, отраслевых, иных соглашений по регулированию социально-трудовых отношений на муниципальном уровне</t>
  </si>
  <si>
    <t>кол-во заключенных соглашений</t>
  </si>
  <si>
    <t>Поступление земельного налога в местный бюджет</t>
  </si>
  <si>
    <t>Поступление ЕНВД в местный бюджет</t>
  </si>
  <si>
    <t>Поступление НДФЛ в местный бюджет</t>
  </si>
  <si>
    <t xml:space="preserve">Поступление налога на имущество физических лиц  в местный бюджет </t>
  </si>
  <si>
    <t>Динамика поступления земельного налога в местный бюджет</t>
  </si>
  <si>
    <t>%</t>
  </si>
  <si>
    <t>Динамика поступления  ЕНВД  в местный бюджет</t>
  </si>
  <si>
    <t>Динамика поступления НДФЛ в местный бюджет</t>
  </si>
  <si>
    <t>Недоимка по земельному налогу в местный бюджет</t>
  </si>
  <si>
    <t>Недоимка по  ЕНВД  в местный бюджет</t>
  </si>
  <si>
    <t>Недоимка по НДФЛ в местный бюджет</t>
  </si>
  <si>
    <t>Недоимка по налогу на имущество физических лиц в местный бюджет</t>
  </si>
  <si>
    <t>Динамика недоимки по земельному налогу в местный бюджет</t>
  </si>
  <si>
    <t>Динамика недоимки по ЕНВД  в местный бюджет</t>
  </si>
  <si>
    <t>Динамика недоимки по НДФЛ в местный бюджет</t>
  </si>
  <si>
    <t>Динамика недоимки по налогу на имущество физических лиц в местный бюджет</t>
  </si>
  <si>
    <t>Динамика поступления налога на имущество физических лиц в местный бюджет</t>
  </si>
  <si>
    <t>Примечание:</t>
  </si>
  <si>
    <t>Меры и их характеристики</t>
  </si>
  <si>
    <t>II.2</t>
  </si>
  <si>
    <t>II.3</t>
  </si>
  <si>
    <t>II. Работа муниципальных образований по повышению доходного потенциала территории</t>
  </si>
  <si>
    <t>II.4</t>
  </si>
  <si>
    <t>II.5</t>
  </si>
  <si>
    <t>II.11</t>
  </si>
  <si>
    <t>II.12</t>
  </si>
  <si>
    <t>II.13</t>
  </si>
  <si>
    <t>II.14</t>
  </si>
  <si>
    <t>II.15</t>
  </si>
  <si>
    <t>II.16</t>
  </si>
  <si>
    <t>II.17</t>
  </si>
  <si>
    <t>II.6</t>
  </si>
  <si>
    <t>II.7</t>
  </si>
  <si>
    <t>II.8</t>
  </si>
  <si>
    <t>II.9</t>
  </si>
  <si>
    <t>II.10</t>
  </si>
  <si>
    <t>II.18</t>
  </si>
  <si>
    <t>II.19</t>
  </si>
  <si>
    <t>II.20</t>
  </si>
  <si>
    <t>II.21</t>
  </si>
  <si>
    <t>Удельный вес бюджетных и внебюджетных средств (собственные средства инвесторов), направленных по согласованию с мэром муниципального образования на разработку проектно-сметной документации, в общем объеме расходов консолидированного местного бюджета</t>
  </si>
  <si>
    <t>Количество плательщиков ЕНВД</t>
  </si>
  <si>
    <t xml:space="preserve">единиц </t>
  </si>
  <si>
    <t>единиц</t>
  </si>
  <si>
    <t>____________</t>
  </si>
  <si>
    <t>(подпись)</t>
  </si>
  <si>
    <t>VII.1</t>
  </si>
  <si>
    <t>Индекс производства продукции сельского хозяйства в хозяйствах всех категорий (в сопоставимых ценах)</t>
  </si>
  <si>
    <t>N - отчетный год</t>
  </si>
  <si>
    <t>% к предыдущему году</t>
  </si>
  <si>
    <t>VI.2</t>
  </si>
  <si>
    <t>Проведение мероприятий, направленных на профилактику социального сиротства, стимулирование граждан к принятию в свои семьи детей-сирот и детей, оставшихся без попечения родителей</t>
  </si>
  <si>
    <t>VIII.1</t>
  </si>
  <si>
    <t>Наличие муниципальной программы по охране окружающей среды</t>
  </si>
  <si>
    <t>Количество детей-сирот и детей, оставшихся без попечения родителей, проживающих на территории муниципального образования</t>
  </si>
  <si>
    <t>человек</t>
  </si>
  <si>
    <t>Доля детей - сирот и детей, оставшихся без попечения родителей, принятых в семьи, в общем количестве  детей - сирот и детей, оставшихся без попечения родителей</t>
  </si>
  <si>
    <t>VIII.2</t>
  </si>
  <si>
    <t>Динамика количества детей - сирот и детей, оставшихся без попечения родителей</t>
  </si>
  <si>
    <t>VII.2</t>
  </si>
  <si>
    <t>Индекс производства продукции сельского хозяйства в сельхозорганизациях (в сопоставимых ценах)</t>
  </si>
  <si>
    <t>тыс. руб.</t>
  </si>
  <si>
    <t>Удельный вес средств местного бюджета, предусмотренный муниципальной программой по охране окружающей среды, в общем объеме расходов консолидированного местного бюджета</t>
  </si>
  <si>
    <t>Удельный вес средств местного бюджета,  расходуемых через программно-целевой метод , в общем объеме расходов консолидированного местного бюджета</t>
  </si>
  <si>
    <t>IV. Регулирование сферы социально - трудовых отношений</t>
  </si>
  <si>
    <t>V. Обеспечение занятости подростков</t>
  </si>
  <si>
    <t>V.3</t>
  </si>
  <si>
    <t>VI. Повышение гражданской ответственности</t>
  </si>
  <si>
    <t>VII. Поддержка института семьи и брака</t>
  </si>
  <si>
    <t>VII.3</t>
  </si>
  <si>
    <t>VII.4</t>
  </si>
  <si>
    <t>VII.5</t>
  </si>
  <si>
    <t>VIII. Обеспечение конкурентоспособности сельскохозяйственной продукции</t>
  </si>
  <si>
    <t>IX. Работа в области охраны окружающей среды</t>
  </si>
  <si>
    <t>IX.1</t>
  </si>
  <si>
    <t>IX.2</t>
  </si>
  <si>
    <t>III. Повышение эффективности расходования средств бюджета муниципального образования</t>
  </si>
  <si>
    <t>III.3</t>
  </si>
  <si>
    <t>III.4</t>
  </si>
  <si>
    <t>Доведение заработной платы работникам учреждений культуры до уровня заработной платы, определенного в соответствии с законодательством для каждого муниципального образования Иркутской области с учетом дорожной карты в сфере культуры</t>
  </si>
  <si>
    <t>Доведение заработной платы педагогическим работникам дошкольных образовательных организаций и организаций дополнительного образования детей до уровня заработной платы, определенного в соответствии с законодательством для муниципального образования Иркутской области с учетом дорожной карты в сфере образования</t>
  </si>
  <si>
    <t xml:space="preserve">Отсутствие просроченной кредиторской задолженности по выплате денежного содержания главе, муниципальным служащим, а также заработной платы техническому и вспомогательному персоналу органов местного самоуправления, работникам муниципальных учреждений, находящихся в ведении органов местного самоуправления, и пособий по социальной помощи населению </t>
  </si>
  <si>
    <t>Отсутствие прироста просроченной кредиторской задолженности по начислениям на оплату труда</t>
  </si>
  <si>
    <t>Проведение работ по разработке проектно-сметной документации и прохождению госэкспертизы на инфраструктурные объекты и инвестиционные проекты</t>
  </si>
  <si>
    <t>Объем средств местного бюджета, расходуемый через программно-целевой метод (объем средств, расходуемый в рамках муниципальных целевых программ, ведомственных целевых программ)</t>
  </si>
  <si>
    <t>Проведение мероприятий по оказанию поддержки органами местного самоуправления некоммерческим организациям</t>
  </si>
  <si>
    <t>Участие представительных органов местного самоуправления в конкурсе на лучшую организацию работы представительного органа муниципального образования Иркутской области</t>
  </si>
  <si>
    <t>VII.6</t>
  </si>
  <si>
    <t>Количество предоставленных земельных участков льготным категориям граждан, в том числе многодетным семьям</t>
  </si>
  <si>
    <t>IV.4</t>
  </si>
  <si>
    <t>Количество граждан, с которыми легализованы трудовые отношения</t>
  </si>
  <si>
    <t>IV.5</t>
  </si>
  <si>
    <t>IV.6</t>
  </si>
  <si>
    <t>Проведение работы по обеспечению трудоустройства граждан Украины, прибывших из зон боевых действий</t>
  </si>
  <si>
    <t>Проведение работы по обеспечению обустройства граждан Украины, прибывших из зон боевых действий</t>
  </si>
  <si>
    <t>Доля граждан, обеспеченных земельными участками, выделяемых льготным категориям граждан, в общем количестве граждан, состоящих в очереди на получение земельных участков</t>
  </si>
  <si>
    <t>VI.3</t>
  </si>
  <si>
    <t>Доля граждан, выполнивших нормативы Всероссийского физкультурно-спортивного комплекса "Готов к труду и обороне", в общей численности населения, принявших участие в сдаче нормативов Всероссийского физкультурно-спортивного комплекса "Готов к труду и обороне"</t>
  </si>
  <si>
    <t>X. Повышение эффективности муниципального управления</t>
  </si>
  <si>
    <t>I.5</t>
  </si>
  <si>
    <t>Оборот розничной торговли на душу населения</t>
  </si>
  <si>
    <t xml:space="preserve">Наличие общественной палаты на территории муниципального образования </t>
  </si>
  <si>
    <t>Доля граждан, вовлеченных в мероприятия, проводимых совместно органами местного самоуправления с общественными организациями и объединениями, в общей численности населения муниципального образования</t>
  </si>
  <si>
    <t>X.1</t>
  </si>
  <si>
    <t>X.2</t>
  </si>
  <si>
    <t>X.3</t>
  </si>
  <si>
    <t>X.4</t>
  </si>
  <si>
    <t>X.5</t>
  </si>
  <si>
    <t>I.6</t>
  </si>
  <si>
    <t>Доля муниципальных контрактов, заключенных с субъектами малого и среднего предпринимательства, в общем объеме закупок</t>
  </si>
  <si>
    <t>новое</t>
  </si>
  <si>
    <t>VI.4</t>
  </si>
  <si>
    <t>VI.5</t>
  </si>
  <si>
    <t>VI.6</t>
  </si>
  <si>
    <t>VI.7</t>
  </si>
  <si>
    <t>Наличие муниципальных программ развития этноконфессиональных отношений</t>
  </si>
  <si>
    <t>В показателях II.2, II.4, II.7, II.9, II.12, II.14, II.18 для муниципальных районов учитывается консолидированный бюджет.</t>
  </si>
  <si>
    <t>VI.8</t>
  </si>
  <si>
    <t>VI.9</t>
  </si>
  <si>
    <t>Доля средств местного бюджета, выделяемых  социально ориентированным некоммерческим организациям на предоставление услуг, в общем объеме средств местного бюджета, выделяемых на предоставление социальных услуг</t>
  </si>
  <si>
    <t>Наличие ресурсных центров, оказывающих помощь некоммерческим организациям</t>
  </si>
  <si>
    <t>VI.10</t>
  </si>
  <si>
    <t>VI.11</t>
  </si>
  <si>
    <t>Количество проведенных мероприятий, направленных на снижение суицидов</t>
  </si>
  <si>
    <t xml:space="preserve">Доля преступлений, совершенных несовершеннолетними и в отношении несовершеннолетних, в общем количестве преступлений, совершенных на территории муниципального образования </t>
  </si>
  <si>
    <t>Доля суицидальных попыток несовершеннолетних, в общем количестве детского населения  (до 18 лет), проживающего на территории муниципального образования</t>
  </si>
  <si>
    <t>Количество завершенных суицидов несовершеннолетних на территории муниципального образования</t>
  </si>
  <si>
    <t>Наличие муниципальных программ, направленных на поддержку социально ориентированных некоммерческих организаций, расположенных на территории муниципального образования</t>
  </si>
  <si>
    <t xml:space="preserve">               (расшифровка подписи)  </t>
  </si>
  <si>
    <t>да</t>
  </si>
  <si>
    <t>нет</t>
  </si>
  <si>
    <t>разработан проект программы</t>
  </si>
  <si>
    <t>Приложение 2</t>
  </si>
  <si>
    <t>тыс.
рублей</t>
  </si>
  <si>
    <t>Показатели эффективности деятельности органов местного самоуправления городского округа (муниципального района)</t>
  </si>
  <si>
    <t>(официальное наименование городского округа (муниципального района))</t>
  </si>
  <si>
    <t>Показатели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</si>
  <si>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</si>
  <si>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</si>
  <si>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</si>
  <si>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</si>
  <si>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</si>
  <si>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</si>
  <si>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</si>
  <si>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 xml:space="preserve"> Экономическое развитие</t>
  </si>
  <si>
    <t>Число субъектов малого и среднего предпринимательства в расчете 
на 10 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</si>
  <si>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</si>
  <si>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</si>
  <si>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Объем инвестиций в основной капитал 
(за исключением бюджетных средств) 
в расчете на 1 жителя</t>
  </si>
  <si>
    <t>рублей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</si>
  <si>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</si>
  <si>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прибыльных сельскохозяйственных организаций в общем их числе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</si>
  <si>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</si>
  <si>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</si>
  <si>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</si>
  <si>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</si>
  <si>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</si>
  <si>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</si>
  <si>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</si>
  <si>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</si>
  <si>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</si>
  <si>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 xml:space="preserve"> 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</si>
  <si>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</si>
  <si>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</si>
  <si>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</si>
  <si>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 xml:space="preserve"> Общее и дополнительное образование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</si>
  <si>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</si>
  <si>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</si>
  <si>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</si>
  <si>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</si>
  <si>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</si>
  <si>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</si>
  <si>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</si>
  <si>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</si>
  <si>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 xml:space="preserve"> Культура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</si>
  <si>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</si>
  <si>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</si>
  <si>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</si>
  <si>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</si>
  <si>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</si>
  <si>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</si>
  <si>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 xml:space="preserve"> Физическая культура и спорт</t>
  </si>
  <si>
    <t>Доля населения, систематически занимающегося физической культурой и спортом</t>
  </si>
  <si>
    <t>23(1)</t>
  </si>
  <si>
    <t>Доля обучающихся, систематически занимающихся физической культурой и спортом, в общей численности обучающихся</t>
  </si>
  <si>
    <t xml:space="preserve"> 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</si>
  <si>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</si>
  <si>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кв. метров</t>
  </si>
  <si>
    <t>в том числе
введенная в действие за один год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</si>
  <si>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</si>
  <si>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</si>
  <si>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нет данных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</si>
  <si>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</si>
  <si>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</si>
  <si>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
в течение 3 лет</t>
  </si>
  <si>
    <t>иных объектов капитального строительства - в течение 5 лет</t>
  </si>
  <si>
    <t xml:space="preserve">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</si>
  <si>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</si>
  <si>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</si>
  <si>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</si>
  <si>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</si>
  <si>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 xml:space="preserve"> 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</si>
  <si>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</si>
  <si>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</si>
  <si>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</si>
  <si>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</si>
  <si>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</si>
  <si>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</si>
  <si>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</si>
  <si>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Удовлетворенность населения 
деятельностью органов местного самоуправления городского округа (муниципального района)</t>
  </si>
  <si>
    <t>процентов от числа опрошенных</t>
  </si>
  <si>
    <t>Х</t>
  </si>
  <si>
    <t>Среднегодовая численность постоянного населения</t>
  </si>
  <si>
    <t>тыс. человек</t>
  </si>
  <si>
    <t xml:space="preserve">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</si>
  <si>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</si>
  <si>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</si>
  <si>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
1 проживающего</t>
  </si>
  <si>
    <t>тепловая энергия</t>
  </si>
  <si>
    <t>Гкал на 
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</si>
  <si>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</si>
  <si>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</si>
  <si>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</si>
  <si>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</si>
  <si>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</si>
  <si>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</si>
  <si>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куб. метров на 1 человека населения</t>
  </si>
  <si>
    <t>Форма утверждена</t>
  </si>
  <si>
    <t>постановлением Правительства Российской Федерации
от 17 декабря 2012 г. № 1317</t>
  </si>
  <si>
    <t>(в ред. Постановлений Правительства РФ 
от 12.10.2015 № 1096, от 06.02.2017 № 142)</t>
  </si>
  <si>
    <t>ДОКЛАД</t>
  </si>
  <si>
    <t>(ф.и.о. главы местной администрации городского округа (муниципального района))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</si>
  <si>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</si>
  <si>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</si>
  <si>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</si>
  <si>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>2016</t>
  </si>
  <si>
    <t xml:space="preserve"> год и их планируемых значениях на 3-летний период</t>
  </si>
  <si>
    <t>Подпись</t>
  </si>
  <si>
    <t xml:space="preserve">Дата </t>
  </si>
  <si>
    <t>"</t>
  </si>
  <si>
    <t xml:space="preserve"> г.</t>
  </si>
  <si>
    <t>Должиков Андрей Владимирович</t>
  </si>
  <si>
    <t>Муниципальное образование Слюдянский район</t>
  </si>
  <si>
    <t>2015 год рассчитан на основании предварительных данных Иркутскстата по спискам, сформированным в 2016 году к сплошному федеральному статистическому наблюдению за деятельностью СМСП. 2016 год рассчитан исходя из данных Единого Реестра СМСП, предоставленных ресурсом ИФНС на основе сданных деклараций СМСП,  а также с учетом изменений 209-ФЗ.</t>
  </si>
  <si>
    <t xml:space="preserve">Увеличение показателя в 2015-2016 годах объясняется изменением струткуры СМСП, крупные предприятия 2014 года в 2015 году перешли в категорию средних предприятий, существенно увеличив численность категории СМСП. Также основной рост сотрудников происходит на средних предприятиях, на малых предприятиях идет тенденция к сокращению занятых, т.о. с 2017 года расчитан рост в среднем на 0,5% </t>
  </si>
  <si>
    <t>Фактическое поступление налоговых и неналоговых доходов в 2015 году - 318,5 млн. руб., в 2016г. - 328,5 млн. руб. Рост доли налоговых и неналоговых доходов в общем объеме собственных доходов консолидированного бюджета Слюдянского района в 2016 к 2015 году составило 18,57%,. Рост налоговых и неналоговых поступлений в консолидированный бюджет Слюдянского района в 2016 году к 2015 году составил 10 млн. руб. (НДФЛ - 18,2 млн. руб., налоги на совокупный доход - 0,7 млн. руб., земельный налог - 1,7 млн. руб., налог на имущество физических лиц - 0,5 млн. руб.).</t>
  </si>
  <si>
    <t xml:space="preserve">Основными причинами роста расходов бюджета МО на содержание работников органов местного самоуправления в расчете на одного жителя муниципального образования (на 80 рублей) по сравнению с показателями 2015 года являются: снижение среднегодовой численности постоянного населения на 0,25 тыс.человек; выплата пособия по беременности и родам, выплата единовременного поощрения при выходе на пенсию; увеличение норматива расходов на оплату труда главам сельских поселений, предоставление учебного отпуска декабре 2016 года главе Портбайкальского сельского поселения. 
</t>
  </si>
  <si>
    <t>Перечень мер по улучшению достигнутых значений показателей для оценки эффективности деятельности органов местного самоуправления муниципальных образований Иркутской области (Муниципальное образование Слюдянский район)</t>
  </si>
  <si>
    <t xml:space="preserve">*Разработана проектно сметная документация  на строительство клуба в с. Тибельти Быстринского сельского поселения.                                                                                                        * *Подготовлен проект «Капитальный ремонт здания для размещения  детского сада на 105 мест в г. Слюдянка, ул. Ленина, 23 а», с объемом финансирования на 2016год  из областного бюджета 43,5 млн. руб. Разработана  проектно-сметная документация и  направлена в Министерство образования Иркутской области. В 2017 году выделено финансирование в размере 8 млн.руб и предесмотрно софинансирование из местного бюджетв а рамере 2 млн. руб. </t>
  </si>
  <si>
    <t>в 2016 году приступили к препроектны пороработкам по строительству канализационных отчисных сооружений в Слюдянском муниципальном образовании (2 этап)</t>
  </si>
  <si>
    <t xml:space="preserve">*Предприятием ООО АкваСиб в рамках реализации проекта по строительству завода по производству питьевой бутилированной воды разработана рабочая документация проекта, выполнена и прошла экологическую и строительную экспертизу проектная документация.            *По итогам 2016 года завершены работы по проектированию внутриплощадочных объектов инженерной инфраструктуры ОЭЗ ТРТ, выполненные по заказу управляющей компании АО «Особые экономические зоны». Получены положительные заключения государственной экспертизы проектной документации и государственной экологической экспертизы.
Также завершена разработка проектной документации объектов инженерной инфраструктуры для обустройства ОЭЗ (инженерные сети на прилегающей территории и улично-дорожная сеть), выполненная по заказу ОГКУ УКС Иркутской области. Получены положительные заключения государственной экспертизы проектной документации. Проведение государственной экологической экспертизы запланировано на 2017 год.
</t>
  </si>
  <si>
    <t>Рост поступлений налога на доходы физических лиц в 2016 к 2015 году составил 9,37%,  недоимка в 2016 году увеличилась на 5 197,6 тыс. руб. по причине образования задолженности по предприятиям банкротам (предприятиям ЖКХ). Рост поступлений к 2015 году по налогу на доходы физических лиц достигнуто в результате проведения следующих мероприятий: 1) Проведено 4 заседания межведомственной комиссии по налоговой и социальной политике, на которых рассмотрено 14 вопросов, приглашены более 230 недоимщиков, имеющих задолженность по уплате налогов и сборов в бюджеты всех уровней. В результате проведения совместных работ Комитета финансов, администрации района и налоговой инспекции с налогоплательщиками по взысканию задолженности по НДФЛ поступило 5 134 тыс. руб. или 45% от рассматриваемых сумм на заседании МВК. 2) Продолжена работа с предприятиями ЖКХ Слюдянского района, имеющими задолженность по НДФЛ, в результате которой частично погашена задолженность по налогу за 2015 год в сумме 1 653 тыс. руб., а также была произведена оплата текущих платежей 2016 года в сумме 10 468 тыс. руб. 3) На официальном сайте администрации района, а также сайтах поселений, в целях повышения налоговой грамотности населения и воспитания добросовестных налогоплательщиков, размещались материалы, предоставляемые от МИФНС, о необходимости и сроках уплаты налогов и сборов в бюджеты (имущественные налоги, налоговые льготы, «Личный кабинет»). 4) При администрации муниципального образования Слюдянский район совместно с Межрайонной ИФНС №19 по Иркутской области создана комиссия по легализации заработной платы. С работодателями проводится разъяснительная работа по доведению заработной платы до минимального размера оплаты труда или среднеотраслевого уровня. В течение года работодателям было направлено 1 084 информационных писем. 5) В целях мониторинга поступлений НДФЛ ежедневно обрабатывается форма 0503480 "Сведения о поступлениях от юридических лиц" Данная форма позволила: - проводить мониторинг по выявлению налоговых агентов уплачивающих НДФЛ не по месту нахождения обособленного структурного подразделения; -  выявлять задолженность НДФЛ по предприятиям находящимся на территории Слюдянского района; - проводить мониторинг по росту или сокращению поступлений НДФЛ по предприятиям.</t>
  </si>
  <si>
    <t>В 2016 году к аналогичному периоду прошлого года наблюдается рост поступлений земельного налога на 7,9%.  В целях снижения недоимки и увеличения поступлений земельного налога  в течение 2016 года в поселениях Слюдянского района проводилась следующая работа:  1) В целях наполнения информационных ресурсов ФНС и совершенствования налогооблагаемой базы плательщиков, организована работа по уточнению сведений и недостающих характеристик о земельных участках, расположенных на территориях поселений; 2) В рамках проведения контрольных мероприятий, осуществлялся муниципальный земельный контроль в форме проверок и выявлений нарушений, тем самым побуждая граждан к оформлению в собственность земельных участков; 3) Осуществлялась работа по спискам МИФНС, по задолженности, направлялись письма налогоплательщикам, обращения на имя руководителей учреждений предприятий; 4)Через средства массовой информации опубликовывается регулярно информация о сроках уплаты  имущественных налогов и напоминание об уплаты задолженности, с призывом к добросовестности выполнения своих обязательств по уплате налогов; 5) Регулярно на сайтах поселений размещались Решения Думы " О земельном налоге "об установлении ставок и сроков оплаты".</t>
  </si>
  <si>
    <t xml:space="preserve">Темп роста поступлений налога на имущество физических лиц в 2016 году к 2015 году составил 116,4%. В целях снижения недоимки и увеличения поступлений по налогу на имущество физических лиц в течении 2016 года в поселениях Слюдянского района проводились следующие мероприятия: 1) Регулярно осуществлялась разъяснительная работа с потенциальными налогоплательщиками; 2) Осуществлена  работа с владельцами собственности, для уточнения правоустанавливающих документов; 3) Отрабатывались списки задолжников по налогу, направлялись по адресу повторные уведомления; 4) По согласованию с МИФНС размещалась рекламная информация, в средствах массовой информации размещалась информация  о составе доходной части бюджета, об утверждении ставок налога на имущество физических лиц, вместе с тем напоминалось о сроках уплаты имущественных налогов. В общественном месте размещался баннер; 5) На официальных сайтах администраций создана страница "ФНС информирует" где регулярно размещаются актуальные материалы предоставляемые Инспекцией.   </t>
  </si>
  <si>
    <t xml:space="preserve">Рост поступлений единого налога на вмененный доход в 2016 году к 2015 году составил 3,12%, что объясняется ростом налогооблагаемой базы. В 2016 году наблюдается рост недоимки на 6,39%, а так же сокращение количества налогоплательщиков. В целях снижения задолженности (недоимки) в бюджет Слюдянского района по единому налогу на вмененный доход в течение 2016 года: 1) Проводились заседания межведомственной комиссии по налоговой и социальной политике, где рассматривались крупные недоимщики, в результате по ЕНВД с юридических лиц и ИП поступило в бюджет района - 757 тыс. руб. или 42% от рассматриваемых сумм.  2) По предоставленным  спискам от МИФНС №19, проводилась работа с индивидуальными предпринимателями и руководителями организаций по уведомлению плательщиков ЕНВД об имеющейся задолженности и необходимости уплаты налога. </t>
  </si>
  <si>
    <t>Территориальное отраслевое соглашение по регулированию социально-трудовых отношений в сфере образования на уровне муниципального образования Слюдянский район на 2016-2019 годы прошло уведомительную регтстрацию в установленном порядке  в Министерстве  труда и занятости Иркутской области 23.12.2016 года.</t>
  </si>
  <si>
    <t>Территориальное отраслевое соглашение по регулированию социально-трудовых отношений в сфере образования на уровне муниципального образования Слюдянский район на 2016-2018 годы прошло уведомительную регтстрацию в установленном порядке  в Министерстве  труда и занятости Иркутской области 22.04.2016 года.</t>
  </si>
  <si>
    <t>46,,49</t>
  </si>
  <si>
    <t>Умкньшение удельного веса работников,охваченных действие коллективных договоров вызвано уменьшением численности работающих  в организациях,имеющих коллективные договоры.</t>
  </si>
  <si>
    <t>Плановая численность граждан ,с которыми легализованы трудовые отношения изменена  в сторону уменьшения ,в свзя с тем,что у администрации муниципального  района отсутствуют полномочия по выявлеию работодателей ,не оформивших трудовые отношения с работниками.</t>
  </si>
  <si>
    <t>Устройство детей в дошкольнные образовательные учреждения</t>
  </si>
  <si>
    <t>Трудоустройство подростков на подсобные работы, уборщиков помещений, работ по благоустройству населенных пунктов.</t>
  </si>
  <si>
    <t>Выделение помещений в здании муниципальго образования Слюдянский район,а также финансирования для работы в некоммерческой организации на приобретение канцелярских расходов и др. мероприятий.</t>
  </si>
  <si>
    <t>В отчетах за период с 2014 по 2015 годы не указывались суммы по бюджетным учреждениям оказывающим социальные услуги в сфере образования и культуры</t>
  </si>
  <si>
    <t>Территориальный ресурсный центр, г. Слюдянка, ул. Ржанова, д. 4, тел. (839544) 51-4-38</t>
  </si>
  <si>
    <t>Постановление администрации МО Слюдянский район от 05 ноября 2013 г. № 1721"Об утверждении муниципальной программы "Социальная поддержка населения МО Слюдянский район на 2014-2019 годы"</t>
  </si>
  <si>
    <t xml:space="preserve">Мероприятия,направленные на снижение суицидов: проведение родительских собраний в общеобразовательных учреждениях, классные часы, индивидуальные консультации,тренинги,фотовыставки, конкурсы рисунков,педсоветы,заседания методических объединений классных руководителей,диагностика,семейные праздники, дни здоровья.
</t>
  </si>
  <si>
    <t xml:space="preserve">Изготовление баннеров,буклетов на данную тематику , на постоянной основе в  СМИ  публикуются статьи  о детях сиротах, . Проведен форум на тему " Приемные родители". Принята  подпрограмма " Профилактика социального сиротства" </t>
  </si>
  <si>
    <t>Рекламная компания по устройству детей-сирот на воспитание  в семьи граждан РФ. Ранняя профилактика семейного неблагополучия.</t>
  </si>
  <si>
    <t>62                 30</t>
  </si>
  <si>
    <t>16                 11</t>
  </si>
  <si>
    <t>60             26</t>
  </si>
  <si>
    <t>104.1</t>
  </si>
  <si>
    <t>Решение Думы Слюдянского муниципального образования № 8Ш -ГД Об утверждении Положения " ОБ общественной палате Слюдянского муниципального образования"</t>
  </si>
  <si>
    <t xml:space="preserve">Мэр муниципального образования Слюдянский район </t>
  </si>
  <si>
    <r>
      <t xml:space="preserve">            (А.В. Должиков</t>
    </r>
    <r>
      <rPr>
        <sz val="12"/>
        <rFont val="Times New Roman"/>
        <family val="1"/>
        <charset val="204"/>
      </rPr>
      <t>)</t>
    </r>
  </si>
  <si>
    <t>подошел срок износа конструкций ряда учреждений</t>
  </si>
  <si>
    <t>в 2019 году планируется строительство клуба в с. Тибельти.</t>
  </si>
  <si>
    <t xml:space="preserve">            Мэр муниципального образования Слюдянский район                                                                             А.В. Должиков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</si>
</sst>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#,##0.0"/>
    <numFmt numFmtId="167" formatCode="#,##0.00_ ;\-#,##0.00\ "/>
    <numFmt numFmtId="168" formatCode="0.0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"/>
      <color theme="2" tint="-0.249977111117893"/>
      <name val="Arial"/>
      <family val="2"/>
      <charset val="204"/>
    </font>
    <font>
      <sz val="1"/>
      <color theme="2" tint="-0.24997711111789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4" fillId="0" borderId="0"/>
    <xf numFmtId="0" fontId="16" fillId="0" borderId="0"/>
  </cellStyleXfs>
  <cellXfs count="1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4" fillId="0" borderId="0" xfId="2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vertical="center" wrapText="1"/>
    </xf>
    <xf numFmtId="0" fontId="6" fillId="0" borderId="0" xfId="2" applyFont="1"/>
    <xf numFmtId="0" fontId="1" fillId="0" borderId="0" xfId="2" applyFont="1" applyAlignment="1">
      <alignment horizontal="center"/>
    </xf>
    <xf numFmtId="0" fontId="1" fillId="0" borderId="0" xfId="2" applyFont="1" applyAlignment="1">
      <alignment horizontal="center" vertical="center" wrapText="1"/>
    </xf>
    <xf numFmtId="0" fontId="1" fillId="0" borderId="0" xfId="2" applyFont="1"/>
    <xf numFmtId="0" fontId="1" fillId="0" borderId="0" xfId="2" applyFont="1" applyAlignment="1">
      <alignment vertical="center"/>
    </xf>
    <xf numFmtId="0" fontId="6" fillId="0" borderId="0" xfId="3" applyFont="1"/>
    <xf numFmtId="0" fontId="17" fillId="0" borderId="0" xfId="3" applyFont="1"/>
    <xf numFmtId="0" fontId="15" fillId="0" borderId="0" xfId="3" applyFont="1"/>
    <xf numFmtId="0" fontId="3" fillId="0" borderId="0" xfId="3" applyFont="1"/>
    <xf numFmtId="0" fontId="15" fillId="0" borderId="0" xfId="3" applyFont="1" applyAlignment="1">
      <alignment horizontal="right"/>
    </xf>
    <xf numFmtId="0" fontId="18" fillId="0" borderId="0" xfId="3" applyFont="1" applyAlignment="1">
      <alignment horizontal="left"/>
    </xf>
    <xf numFmtId="0" fontId="18" fillId="0" borderId="0" xfId="3" applyFont="1"/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2" fillId="2" borderId="1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2" borderId="0" xfId="2" applyFill="1"/>
    <xf numFmtId="0" fontId="6" fillId="2" borderId="0" xfId="2" applyFont="1" applyFill="1" applyAlignment="1">
      <alignment horizontal="center"/>
    </xf>
    <xf numFmtId="0" fontId="6" fillId="2" borderId="0" xfId="2" applyFont="1" applyFill="1" applyAlignment="1">
      <alignment horizontal="center" vertical="center" wrapText="1"/>
    </xf>
    <xf numFmtId="0" fontId="6" fillId="2" borderId="0" xfId="2" applyFont="1" applyFill="1"/>
    <xf numFmtId="0" fontId="6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/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vertical="center" wrapText="1"/>
    </xf>
    <xf numFmtId="0" fontId="6" fillId="2" borderId="0" xfId="2" applyFont="1" applyFill="1" applyBorder="1"/>
    <xf numFmtId="0" fontId="19" fillId="3" borderId="0" xfId="2" applyFont="1" applyFill="1"/>
    <xf numFmtId="166" fontId="20" fillId="3" borderId="1" xfId="2" applyNumberFormat="1" applyFont="1" applyFill="1" applyBorder="1" applyAlignment="1">
      <alignment horizontal="center" vertical="center" wrapText="1"/>
    </xf>
    <xf numFmtId="164" fontId="20" fillId="3" borderId="1" xfId="2" applyNumberFormat="1" applyFont="1" applyFill="1" applyBorder="1" applyAlignment="1">
      <alignment vertical="center"/>
    </xf>
    <xf numFmtId="166" fontId="20" fillId="3" borderId="1" xfId="2" applyNumberFormat="1" applyFont="1" applyFill="1" applyBorder="1" applyAlignment="1">
      <alignment horizontal="center" vertical="center"/>
    </xf>
    <xf numFmtId="17" fontId="19" fillId="3" borderId="0" xfId="2" applyNumberFormat="1" applyFont="1" applyFill="1"/>
    <xf numFmtId="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12" fillId="0" borderId="1" xfId="1" applyFont="1" applyBorder="1" applyAlignment="1">
      <alignment vertical="center" wrapText="1"/>
    </xf>
    <xf numFmtId="0" fontId="3" fillId="0" borderId="3" xfId="3" applyFont="1" applyBorder="1" applyAlignment="1">
      <alignment horizontal="center" vertical="top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center" vertical="top" wrapText="1"/>
    </xf>
    <xf numFmtId="0" fontId="3" fillId="0" borderId="0" xfId="3" applyFont="1" applyAlignment="1">
      <alignment horizontal="center" wrapText="1"/>
    </xf>
    <xf numFmtId="0" fontId="17" fillId="0" borderId="0" xfId="3" applyFont="1" applyAlignment="1">
      <alignment horizontal="center"/>
    </xf>
    <xf numFmtId="0" fontId="15" fillId="0" borderId="2" xfId="3" applyFont="1" applyBorder="1" applyAlignment="1">
      <alignment horizontal="center"/>
    </xf>
    <xf numFmtId="0" fontId="18" fillId="0" borderId="0" xfId="3" applyFont="1" applyAlignment="1">
      <alignment horizontal="right"/>
    </xf>
    <xf numFmtId="49" fontId="18" fillId="0" borderId="2" xfId="3" applyNumberFormat="1" applyFont="1" applyBorder="1" applyAlignment="1">
      <alignment horizontal="center"/>
    </xf>
    <xf numFmtId="0" fontId="18" fillId="0" borderId="0" xfId="3" applyFont="1" applyAlignment="1">
      <alignment horizontal="left"/>
    </xf>
    <xf numFmtId="0" fontId="3" fillId="0" borderId="0" xfId="3" applyFont="1" applyAlignment="1">
      <alignment horizontal="center" vertical="top"/>
    </xf>
    <xf numFmtId="0" fontId="15" fillId="0" borderId="0" xfId="3" applyFont="1" applyAlignment="1">
      <alignment horizontal="center"/>
    </xf>
    <xf numFmtId="49" fontId="15" fillId="0" borderId="2" xfId="3" applyNumberFormat="1" applyFont="1" applyBorder="1" applyAlignment="1">
      <alignment horizontal="center"/>
    </xf>
    <xf numFmtId="0" fontId="18" fillId="0" borderId="2" xfId="3" applyFont="1" applyBorder="1" applyAlignment="1">
      <alignment horizontal="center"/>
    </xf>
    <xf numFmtId="0" fontId="6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15" fillId="2" borderId="0" xfId="2" applyFont="1" applyFill="1" applyAlignment="1">
      <alignment horizontal="left" vertical="top" wrapText="1"/>
    </xf>
    <xf numFmtId="0" fontId="1" fillId="2" borderId="0" xfId="2" applyFont="1" applyFill="1" applyAlignment="1"/>
    <xf numFmtId="0" fontId="1" fillId="2" borderId="9" xfId="2" applyFont="1" applyFill="1" applyBorder="1" applyAlignment="1"/>
    <xf numFmtId="0" fontId="1" fillId="2" borderId="10" xfId="2" applyFont="1" applyFill="1" applyBorder="1" applyAlignment="1"/>
    <xf numFmtId="0" fontId="12" fillId="0" borderId="9" xfId="1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Fill="1" applyBorder="1" applyAlignment="1">
      <alignment vertical="center" wrapText="1"/>
    </xf>
    <xf numFmtId="165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12" fillId="0" borderId="1" xfId="1" applyFont="1" applyFill="1" applyBorder="1" applyAlignment="1">
      <alignment horizontal="center" vertical="center"/>
    </xf>
    <xf numFmtId="1" fontId="12" fillId="0" borderId="1" xfId="1" applyNumberFormat="1" applyFont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/>
    </xf>
    <xf numFmtId="0" fontId="12" fillId="0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12" fillId="0" borderId="9" xfId="1" applyFont="1" applyBorder="1" applyAlignment="1">
      <alignment horizontal="left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2" fillId="0" borderId="11" xfId="1" applyFont="1" applyBorder="1" applyAlignment="1">
      <alignment horizontal="left" vertical="center" wrapText="1"/>
    </xf>
    <xf numFmtId="10" fontId="12" fillId="2" borderId="1" xfId="1" applyNumberFormat="1" applyFont="1" applyFill="1" applyBorder="1" applyAlignment="1">
      <alignment horizontal="center" vertical="center" wrapText="1"/>
    </xf>
    <xf numFmtId="10" fontId="12" fillId="0" borderId="1" xfId="1" applyNumberFormat="1" applyFont="1" applyBorder="1" applyAlignment="1">
      <alignment horizontal="center" vertical="center" wrapText="1"/>
    </xf>
    <xf numFmtId="10" fontId="12" fillId="0" borderId="1" xfId="1" applyNumberFormat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/>
    </xf>
    <xf numFmtId="0" fontId="12" fillId="0" borderId="10" xfId="1" applyFont="1" applyBorder="1" applyAlignment="1">
      <alignment horizontal="left" vertical="center" wrapText="1"/>
    </xf>
    <xf numFmtId="4" fontId="12" fillId="2" borderId="1" xfId="1" applyNumberFormat="1" applyFont="1" applyFill="1" applyBorder="1" applyAlignment="1">
      <alignment horizontal="center" vertical="center"/>
    </xf>
    <xf numFmtId="10" fontId="12" fillId="2" borderId="1" xfId="1" applyNumberFormat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vertical="center"/>
    </xf>
    <xf numFmtId="1" fontId="12" fillId="2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vertical="center" wrapText="1"/>
    </xf>
    <xf numFmtId="168" fontId="12" fillId="0" borderId="1" xfId="1" applyNumberFormat="1" applyFont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166" fontId="12" fillId="0" borderId="1" xfId="1" applyNumberFormat="1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left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0" fontId="24" fillId="2" borderId="1" xfId="0" applyFont="1" applyFill="1" applyBorder="1"/>
    <xf numFmtId="4" fontId="3" fillId="2" borderId="1" xfId="2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/>
    <xf numFmtId="0" fontId="3" fillId="2" borderId="1" xfId="2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5" fontId="3" fillId="2" borderId="1" xfId="2" applyNumberFormat="1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vertical="center" wrapText="1"/>
    </xf>
    <xf numFmtId="0" fontId="3" fillId="2" borderId="9" xfId="2" applyFont="1" applyFill="1" applyBorder="1" applyAlignment="1">
      <alignment horizontal="left" vertical="center" wrapText="1"/>
    </xf>
    <xf numFmtId="0" fontId="3" fillId="2" borderId="10" xfId="2" applyFont="1" applyFill="1" applyBorder="1" applyAlignment="1">
      <alignment vertical="center" wrapText="1"/>
    </xf>
    <xf numFmtId="0" fontId="3" fillId="2" borderId="4" xfId="2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 wrapText="1"/>
    </xf>
    <xf numFmtId="0" fontId="3" fillId="2" borderId="10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center" wrapText="1"/>
    </xf>
    <xf numFmtId="3" fontId="3" fillId="2" borderId="1" xfId="2" applyNumberFormat="1" applyFont="1" applyFill="1" applyBorder="1" applyAlignment="1">
      <alignment horizont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0" fontId="3" fillId="0" borderId="1" xfId="2" applyFont="1" applyFill="1" applyBorder="1" applyAlignment="1">
      <alignment horizontal="center" vertical="top"/>
    </xf>
    <xf numFmtId="0" fontId="3" fillId="0" borderId="6" xfId="2" applyFont="1" applyFill="1" applyBorder="1" applyAlignment="1">
      <alignment horizontal="center" vertical="top"/>
    </xf>
    <xf numFmtId="0" fontId="3" fillId="0" borderId="1" xfId="2" applyFont="1" applyFill="1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19"/>
  <sheetViews>
    <sheetView view="pageBreakPreview" zoomScaleNormal="100" workbookViewId="0">
      <selection activeCell="BM13" sqref="BM13"/>
    </sheetView>
  </sheetViews>
  <sheetFormatPr defaultColWidth="0.85546875" defaultRowHeight="12.75" customHeight="1" x14ac:dyDescent="0.25"/>
  <cols>
    <col min="1" max="16384" width="0.85546875" style="14"/>
  </cols>
  <sheetData>
    <row r="1" spans="1:155" ht="15.75" x14ac:dyDescent="0.25">
      <c r="DK1" s="53" t="s">
        <v>262</v>
      </c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</row>
    <row r="2" spans="1:155" ht="49.5" customHeight="1" x14ac:dyDescent="0.25">
      <c r="DK2" s="54" t="s">
        <v>263</v>
      </c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</row>
    <row r="3" spans="1:155" ht="15" customHeight="1" x14ac:dyDescent="0.25">
      <c r="DK3" s="55" t="s">
        <v>264</v>
      </c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</row>
    <row r="4" spans="1:155" ht="15" customHeight="1" x14ac:dyDescent="0.25"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</row>
    <row r="5" spans="1:155" ht="15.75" x14ac:dyDescent="0.25"/>
    <row r="6" spans="1:155" ht="15.75" x14ac:dyDescent="0.25"/>
    <row r="7" spans="1:155" s="15" customFormat="1" ht="18.75" x14ac:dyDescent="0.3">
      <c r="A7" s="56" t="s">
        <v>265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</row>
    <row r="8" spans="1:155" s="16" customFormat="1" ht="23.25" customHeight="1" x14ac:dyDescent="0.3">
      <c r="A8" s="57" t="s">
        <v>276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</row>
    <row r="9" spans="1:155" s="17" customFormat="1" ht="13.5" customHeight="1" x14ac:dyDescent="0.2">
      <c r="A9" s="52" t="s">
        <v>266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</row>
    <row r="10" spans="1:155" s="16" customFormat="1" ht="23.25" customHeight="1" x14ac:dyDescent="0.3">
      <c r="A10" s="57" t="s">
        <v>277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</row>
    <row r="11" spans="1:155" s="17" customFormat="1" ht="13.5" customHeight="1" x14ac:dyDescent="0.2">
      <c r="A11" s="61" t="s">
        <v>267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</row>
    <row r="12" spans="1:155" s="16" customFormat="1" ht="23.25" customHeight="1" x14ac:dyDescent="0.3">
      <c r="A12" s="62" t="s">
        <v>268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</row>
    <row r="13" spans="1:155" s="16" customFormat="1" ht="18.75" x14ac:dyDescent="0.3">
      <c r="BS13" s="18" t="s">
        <v>269</v>
      </c>
      <c r="BT13" s="63" t="s">
        <v>270</v>
      </c>
      <c r="BU13" s="63"/>
      <c r="BV13" s="63"/>
      <c r="BW13" s="63"/>
      <c r="BX13" s="63"/>
      <c r="BY13" s="63"/>
      <c r="BZ13" s="63"/>
      <c r="CA13" s="63"/>
      <c r="CB13" s="16" t="s">
        <v>271</v>
      </c>
    </row>
    <row r="14" spans="1:155" ht="15.75" x14ac:dyDescent="0.25"/>
    <row r="15" spans="1:155" ht="15.75" x14ac:dyDescent="0.25"/>
    <row r="16" spans="1:155" ht="15.75" x14ac:dyDescent="0.25"/>
    <row r="17" spans="113:155" s="20" customFormat="1" ht="16.5" x14ac:dyDescent="0.25">
      <c r="DI17" s="19" t="s">
        <v>272</v>
      </c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</row>
    <row r="18" spans="113:155" s="20" customFormat="1" ht="18" customHeight="1" x14ac:dyDescent="0.25">
      <c r="DI18" s="20" t="s">
        <v>273</v>
      </c>
      <c r="DP18" s="58" t="s">
        <v>274</v>
      </c>
      <c r="DQ18" s="58"/>
      <c r="DR18" s="59"/>
      <c r="DS18" s="59"/>
      <c r="DT18" s="59"/>
      <c r="DU18" s="59"/>
      <c r="DV18" s="59"/>
      <c r="DW18" s="60" t="s">
        <v>274</v>
      </c>
      <c r="DX18" s="60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O18" s="59"/>
      <c r="EP18" s="59"/>
      <c r="EQ18" s="59"/>
      <c r="ER18" s="59"/>
      <c r="ES18" s="59"/>
      <c r="ET18" s="59"/>
      <c r="EU18" s="59"/>
      <c r="EV18" s="59"/>
      <c r="EW18" s="20" t="s">
        <v>275</v>
      </c>
    </row>
    <row r="19" spans="113:155" ht="3" customHeight="1" x14ac:dyDescent="0.25"/>
  </sheetData>
  <mergeCells count="16">
    <mergeCell ref="A10:EY10"/>
    <mergeCell ref="A11:EY11"/>
    <mergeCell ref="A12:EY12"/>
    <mergeCell ref="BT13:CA13"/>
    <mergeCell ref="DU17:EY17"/>
    <mergeCell ref="DP18:DQ18"/>
    <mergeCell ref="DR18:DV18"/>
    <mergeCell ref="DW18:DX18"/>
    <mergeCell ref="DY18:EM18"/>
    <mergeCell ref="EO18:EV18"/>
    <mergeCell ref="A9:EY9"/>
    <mergeCell ref="DK1:EY1"/>
    <mergeCell ref="DK2:EY2"/>
    <mergeCell ref="DK3:EY4"/>
    <mergeCell ref="A7:EY7"/>
    <mergeCell ref="A8:EY8"/>
  </mergeCells>
  <pageMargins left="0.78740157480314965" right="0.70866141732283472" top="0.78740157480314965" bottom="0.39370078740157483" header="0.19685039370078741" footer="0.19685039370078741"/>
  <pageSetup paperSize="9" scale="98" fitToHeight="0" orientation="landscape" r:id="rId1"/>
  <headerFooter alignWithMargins="0">
    <oddHeader xml:space="preserve">&amp;R&amp;"Times New Roman,обычный"&amp;7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24"/>
  <sheetViews>
    <sheetView view="pageBreakPreview" topLeftCell="A76" zoomScale="85" zoomScaleNormal="70" zoomScaleSheetLayoutView="85" workbookViewId="0">
      <selection activeCell="A81" sqref="A81:K81"/>
    </sheetView>
  </sheetViews>
  <sheetFormatPr defaultRowHeight="12.75" x14ac:dyDescent="0.2"/>
  <cols>
    <col min="1" max="1" width="5.140625" style="10" customWidth="1"/>
    <col min="2" max="2" width="41.42578125" style="13" customWidth="1"/>
    <col min="3" max="3" width="14.7109375" style="12" customWidth="1"/>
    <col min="4" max="4" width="9.28515625" style="12" hidden="1" customWidth="1"/>
    <col min="5" max="5" width="14.140625" style="12" customWidth="1"/>
    <col min="6" max="6" width="14.5703125" style="12" customWidth="1"/>
    <col min="7" max="7" width="13.85546875" style="12" customWidth="1"/>
    <col min="8" max="8" width="11.85546875" style="12" customWidth="1"/>
    <col min="9" max="9" width="11.5703125" style="12" customWidth="1"/>
    <col min="10" max="10" width="13.140625" style="12" customWidth="1"/>
    <col min="11" max="11" width="26.28515625" style="12" customWidth="1"/>
    <col min="12" max="12" width="12.42578125" style="43" hidden="1" customWidth="1"/>
    <col min="13" max="13" width="12" style="43" hidden="1" customWidth="1"/>
    <col min="14" max="14" width="12.42578125" style="43" hidden="1" customWidth="1"/>
    <col min="15" max="15" width="13.140625" style="43" hidden="1" customWidth="1"/>
    <col min="16" max="17" width="13.42578125" style="43" hidden="1" customWidth="1"/>
    <col min="18" max="26" width="0" style="43" hidden="1" customWidth="1"/>
    <col min="27" max="33" width="0" style="6" hidden="1" customWidth="1"/>
    <col min="34" max="256" width="9.140625" style="6"/>
    <col min="257" max="257" width="5.140625" style="6" customWidth="1"/>
    <col min="258" max="258" width="41.42578125" style="6" customWidth="1"/>
    <col min="259" max="259" width="14.7109375" style="6" customWidth="1"/>
    <col min="260" max="260" width="0" style="6" hidden="1" customWidth="1"/>
    <col min="261" max="265" width="9.28515625" style="6" customWidth="1"/>
    <col min="266" max="266" width="10.28515625" style="6" customWidth="1"/>
    <col min="267" max="267" width="16" style="6" customWidth="1"/>
    <col min="268" max="268" width="12.42578125" style="6" customWidth="1"/>
    <col min="269" max="269" width="12" style="6" customWidth="1"/>
    <col min="270" max="270" width="12.42578125" style="6" customWidth="1"/>
    <col min="271" max="271" width="13.140625" style="6" customWidth="1"/>
    <col min="272" max="273" width="13.42578125" style="6" customWidth="1"/>
    <col min="274" max="512" width="9.140625" style="6"/>
    <col min="513" max="513" width="5.140625" style="6" customWidth="1"/>
    <col min="514" max="514" width="41.42578125" style="6" customWidth="1"/>
    <col min="515" max="515" width="14.7109375" style="6" customWidth="1"/>
    <col min="516" max="516" width="0" style="6" hidden="1" customWidth="1"/>
    <col min="517" max="521" width="9.28515625" style="6" customWidth="1"/>
    <col min="522" max="522" width="10.28515625" style="6" customWidth="1"/>
    <col min="523" max="523" width="16" style="6" customWidth="1"/>
    <col min="524" max="524" width="12.42578125" style="6" customWidth="1"/>
    <col min="525" max="525" width="12" style="6" customWidth="1"/>
    <col min="526" max="526" width="12.42578125" style="6" customWidth="1"/>
    <col min="527" max="527" width="13.140625" style="6" customWidth="1"/>
    <col min="528" max="529" width="13.42578125" style="6" customWidth="1"/>
    <col min="530" max="768" width="9.140625" style="6"/>
    <col min="769" max="769" width="5.140625" style="6" customWidth="1"/>
    <col min="770" max="770" width="41.42578125" style="6" customWidth="1"/>
    <col min="771" max="771" width="14.7109375" style="6" customWidth="1"/>
    <col min="772" max="772" width="0" style="6" hidden="1" customWidth="1"/>
    <col min="773" max="777" width="9.28515625" style="6" customWidth="1"/>
    <col min="778" max="778" width="10.28515625" style="6" customWidth="1"/>
    <col min="779" max="779" width="16" style="6" customWidth="1"/>
    <col min="780" max="780" width="12.42578125" style="6" customWidth="1"/>
    <col min="781" max="781" width="12" style="6" customWidth="1"/>
    <col min="782" max="782" width="12.42578125" style="6" customWidth="1"/>
    <col min="783" max="783" width="13.140625" style="6" customWidth="1"/>
    <col min="784" max="785" width="13.42578125" style="6" customWidth="1"/>
    <col min="786" max="1024" width="9.140625" style="6"/>
    <col min="1025" max="1025" width="5.140625" style="6" customWidth="1"/>
    <col min="1026" max="1026" width="41.42578125" style="6" customWidth="1"/>
    <col min="1027" max="1027" width="14.7109375" style="6" customWidth="1"/>
    <col min="1028" max="1028" width="0" style="6" hidden="1" customWidth="1"/>
    <col min="1029" max="1033" width="9.28515625" style="6" customWidth="1"/>
    <col min="1034" max="1034" width="10.28515625" style="6" customWidth="1"/>
    <col min="1035" max="1035" width="16" style="6" customWidth="1"/>
    <col min="1036" max="1036" width="12.42578125" style="6" customWidth="1"/>
    <col min="1037" max="1037" width="12" style="6" customWidth="1"/>
    <col min="1038" max="1038" width="12.42578125" style="6" customWidth="1"/>
    <col min="1039" max="1039" width="13.140625" style="6" customWidth="1"/>
    <col min="1040" max="1041" width="13.42578125" style="6" customWidth="1"/>
    <col min="1042" max="1280" width="9.140625" style="6"/>
    <col min="1281" max="1281" width="5.140625" style="6" customWidth="1"/>
    <col min="1282" max="1282" width="41.42578125" style="6" customWidth="1"/>
    <col min="1283" max="1283" width="14.7109375" style="6" customWidth="1"/>
    <col min="1284" max="1284" width="0" style="6" hidden="1" customWidth="1"/>
    <col min="1285" max="1289" width="9.28515625" style="6" customWidth="1"/>
    <col min="1290" max="1290" width="10.28515625" style="6" customWidth="1"/>
    <col min="1291" max="1291" width="16" style="6" customWidth="1"/>
    <col min="1292" max="1292" width="12.42578125" style="6" customWidth="1"/>
    <col min="1293" max="1293" width="12" style="6" customWidth="1"/>
    <col min="1294" max="1294" width="12.42578125" style="6" customWidth="1"/>
    <col min="1295" max="1295" width="13.140625" style="6" customWidth="1"/>
    <col min="1296" max="1297" width="13.42578125" style="6" customWidth="1"/>
    <col min="1298" max="1536" width="9.140625" style="6"/>
    <col min="1537" max="1537" width="5.140625" style="6" customWidth="1"/>
    <col min="1538" max="1538" width="41.42578125" style="6" customWidth="1"/>
    <col min="1539" max="1539" width="14.7109375" style="6" customWidth="1"/>
    <col min="1540" max="1540" width="0" style="6" hidden="1" customWidth="1"/>
    <col min="1541" max="1545" width="9.28515625" style="6" customWidth="1"/>
    <col min="1546" max="1546" width="10.28515625" style="6" customWidth="1"/>
    <col min="1547" max="1547" width="16" style="6" customWidth="1"/>
    <col min="1548" max="1548" width="12.42578125" style="6" customWidth="1"/>
    <col min="1549" max="1549" width="12" style="6" customWidth="1"/>
    <col min="1550" max="1550" width="12.42578125" style="6" customWidth="1"/>
    <col min="1551" max="1551" width="13.140625" style="6" customWidth="1"/>
    <col min="1552" max="1553" width="13.42578125" style="6" customWidth="1"/>
    <col min="1554" max="1792" width="9.140625" style="6"/>
    <col min="1793" max="1793" width="5.140625" style="6" customWidth="1"/>
    <col min="1794" max="1794" width="41.42578125" style="6" customWidth="1"/>
    <col min="1795" max="1795" width="14.7109375" style="6" customWidth="1"/>
    <col min="1796" max="1796" width="0" style="6" hidden="1" customWidth="1"/>
    <col min="1797" max="1801" width="9.28515625" style="6" customWidth="1"/>
    <col min="1802" max="1802" width="10.28515625" style="6" customWidth="1"/>
    <col min="1803" max="1803" width="16" style="6" customWidth="1"/>
    <col min="1804" max="1804" width="12.42578125" style="6" customWidth="1"/>
    <col min="1805" max="1805" width="12" style="6" customWidth="1"/>
    <col min="1806" max="1806" width="12.42578125" style="6" customWidth="1"/>
    <col min="1807" max="1807" width="13.140625" style="6" customWidth="1"/>
    <col min="1808" max="1809" width="13.42578125" style="6" customWidth="1"/>
    <col min="1810" max="2048" width="9.140625" style="6"/>
    <col min="2049" max="2049" width="5.140625" style="6" customWidth="1"/>
    <col min="2050" max="2050" width="41.42578125" style="6" customWidth="1"/>
    <col min="2051" max="2051" width="14.7109375" style="6" customWidth="1"/>
    <col min="2052" max="2052" width="0" style="6" hidden="1" customWidth="1"/>
    <col min="2053" max="2057" width="9.28515625" style="6" customWidth="1"/>
    <col min="2058" max="2058" width="10.28515625" style="6" customWidth="1"/>
    <col min="2059" max="2059" width="16" style="6" customWidth="1"/>
    <col min="2060" max="2060" width="12.42578125" style="6" customWidth="1"/>
    <col min="2061" max="2061" width="12" style="6" customWidth="1"/>
    <col min="2062" max="2062" width="12.42578125" style="6" customWidth="1"/>
    <col min="2063" max="2063" width="13.140625" style="6" customWidth="1"/>
    <col min="2064" max="2065" width="13.42578125" style="6" customWidth="1"/>
    <col min="2066" max="2304" width="9.140625" style="6"/>
    <col min="2305" max="2305" width="5.140625" style="6" customWidth="1"/>
    <col min="2306" max="2306" width="41.42578125" style="6" customWidth="1"/>
    <col min="2307" max="2307" width="14.7109375" style="6" customWidth="1"/>
    <col min="2308" max="2308" width="0" style="6" hidden="1" customWidth="1"/>
    <col min="2309" max="2313" width="9.28515625" style="6" customWidth="1"/>
    <col min="2314" max="2314" width="10.28515625" style="6" customWidth="1"/>
    <col min="2315" max="2315" width="16" style="6" customWidth="1"/>
    <col min="2316" max="2316" width="12.42578125" style="6" customWidth="1"/>
    <col min="2317" max="2317" width="12" style="6" customWidth="1"/>
    <col min="2318" max="2318" width="12.42578125" style="6" customWidth="1"/>
    <col min="2319" max="2319" width="13.140625" style="6" customWidth="1"/>
    <col min="2320" max="2321" width="13.42578125" style="6" customWidth="1"/>
    <col min="2322" max="2560" width="9.140625" style="6"/>
    <col min="2561" max="2561" width="5.140625" style="6" customWidth="1"/>
    <col min="2562" max="2562" width="41.42578125" style="6" customWidth="1"/>
    <col min="2563" max="2563" width="14.7109375" style="6" customWidth="1"/>
    <col min="2564" max="2564" width="0" style="6" hidden="1" customWidth="1"/>
    <col min="2565" max="2569" width="9.28515625" style="6" customWidth="1"/>
    <col min="2570" max="2570" width="10.28515625" style="6" customWidth="1"/>
    <col min="2571" max="2571" width="16" style="6" customWidth="1"/>
    <col min="2572" max="2572" width="12.42578125" style="6" customWidth="1"/>
    <col min="2573" max="2573" width="12" style="6" customWidth="1"/>
    <col min="2574" max="2574" width="12.42578125" style="6" customWidth="1"/>
    <col min="2575" max="2575" width="13.140625" style="6" customWidth="1"/>
    <col min="2576" max="2577" width="13.42578125" style="6" customWidth="1"/>
    <col min="2578" max="2816" width="9.140625" style="6"/>
    <col min="2817" max="2817" width="5.140625" style="6" customWidth="1"/>
    <col min="2818" max="2818" width="41.42578125" style="6" customWidth="1"/>
    <col min="2819" max="2819" width="14.7109375" style="6" customWidth="1"/>
    <col min="2820" max="2820" width="0" style="6" hidden="1" customWidth="1"/>
    <col min="2821" max="2825" width="9.28515625" style="6" customWidth="1"/>
    <col min="2826" max="2826" width="10.28515625" style="6" customWidth="1"/>
    <col min="2827" max="2827" width="16" style="6" customWidth="1"/>
    <col min="2828" max="2828" width="12.42578125" style="6" customWidth="1"/>
    <col min="2829" max="2829" width="12" style="6" customWidth="1"/>
    <col min="2830" max="2830" width="12.42578125" style="6" customWidth="1"/>
    <col min="2831" max="2831" width="13.140625" style="6" customWidth="1"/>
    <col min="2832" max="2833" width="13.42578125" style="6" customWidth="1"/>
    <col min="2834" max="3072" width="9.140625" style="6"/>
    <col min="3073" max="3073" width="5.140625" style="6" customWidth="1"/>
    <col min="3074" max="3074" width="41.42578125" style="6" customWidth="1"/>
    <col min="3075" max="3075" width="14.7109375" style="6" customWidth="1"/>
    <col min="3076" max="3076" width="0" style="6" hidden="1" customWidth="1"/>
    <col min="3077" max="3081" width="9.28515625" style="6" customWidth="1"/>
    <col min="3082" max="3082" width="10.28515625" style="6" customWidth="1"/>
    <col min="3083" max="3083" width="16" style="6" customWidth="1"/>
    <col min="3084" max="3084" width="12.42578125" style="6" customWidth="1"/>
    <col min="3085" max="3085" width="12" style="6" customWidth="1"/>
    <col min="3086" max="3086" width="12.42578125" style="6" customWidth="1"/>
    <col min="3087" max="3087" width="13.140625" style="6" customWidth="1"/>
    <col min="3088" max="3089" width="13.42578125" style="6" customWidth="1"/>
    <col min="3090" max="3328" width="9.140625" style="6"/>
    <col min="3329" max="3329" width="5.140625" style="6" customWidth="1"/>
    <col min="3330" max="3330" width="41.42578125" style="6" customWidth="1"/>
    <col min="3331" max="3331" width="14.7109375" style="6" customWidth="1"/>
    <col min="3332" max="3332" width="0" style="6" hidden="1" customWidth="1"/>
    <col min="3333" max="3337" width="9.28515625" style="6" customWidth="1"/>
    <col min="3338" max="3338" width="10.28515625" style="6" customWidth="1"/>
    <col min="3339" max="3339" width="16" style="6" customWidth="1"/>
    <col min="3340" max="3340" width="12.42578125" style="6" customWidth="1"/>
    <col min="3341" max="3341" width="12" style="6" customWidth="1"/>
    <col min="3342" max="3342" width="12.42578125" style="6" customWidth="1"/>
    <col min="3343" max="3343" width="13.140625" style="6" customWidth="1"/>
    <col min="3344" max="3345" width="13.42578125" style="6" customWidth="1"/>
    <col min="3346" max="3584" width="9.140625" style="6"/>
    <col min="3585" max="3585" width="5.140625" style="6" customWidth="1"/>
    <col min="3586" max="3586" width="41.42578125" style="6" customWidth="1"/>
    <col min="3587" max="3587" width="14.7109375" style="6" customWidth="1"/>
    <col min="3588" max="3588" width="0" style="6" hidden="1" customWidth="1"/>
    <col min="3589" max="3593" width="9.28515625" style="6" customWidth="1"/>
    <col min="3594" max="3594" width="10.28515625" style="6" customWidth="1"/>
    <col min="3595" max="3595" width="16" style="6" customWidth="1"/>
    <col min="3596" max="3596" width="12.42578125" style="6" customWidth="1"/>
    <col min="3597" max="3597" width="12" style="6" customWidth="1"/>
    <col min="3598" max="3598" width="12.42578125" style="6" customWidth="1"/>
    <col min="3599" max="3599" width="13.140625" style="6" customWidth="1"/>
    <col min="3600" max="3601" width="13.42578125" style="6" customWidth="1"/>
    <col min="3602" max="3840" width="9.140625" style="6"/>
    <col min="3841" max="3841" width="5.140625" style="6" customWidth="1"/>
    <col min="3842" max="3842" width="41.42578125" style="6" customWidth="1"/>
    <col min="3843" max="3843" width="14.7109375" style="6" customWidth="1"/>
    <col min="3844" max="3844" width="0" style="6" hidden="1" customWidth="1"/>
    <col min="3845" max="3849" width="9.28515625" style="6" customWidth="1"/>
    <col min="3850" max="3850" width="10.28515625" style="6" customWidth="1"/>
    <col min="3851" max="3851" width="16" style="6" customWidth="1"/>
    <col min="3852" max="3852" width="12.42578125" style="6" customWidth="1"/>
    <col min="3853" max="3853" width="12" style="6" customWidth="1"/>
    <col min="3854" max="3854" width="12.42578125" style="6" customWidth="1"/>
    <col min="3855" max="3855" width="13.140625" style="6" customWidth="1"/>
    <col min="3856" max="3857" width="13.42578125" style="6" customWidth="1"/>
    <col min="3858" max="4096" width="9.140625" style="6"/>
    <col min="4097" max="4097" width="5.140625" style="6" customWidth="1"/>
    <col min="4098" max="4098" width="41.42578125" style="6" customWidth="1"/>
    <col min="4099" max="4099" width="14.7109375" style="6" customWidth="1"/>
    <col min="4100" max="4100" width="0" style="6" hidden="1" customWidth="1"/>
    <col min="4101" max="4105" width="9.28515625" style="6" customWidth="1"/>
    <col min="4106" max="4106" width="10.28515625" style="6" customWidth="1"/>
    <col min="4107" max="4107" width="16" style="6" customWidth="1"/>
    <col min="4108" max="4108" width="12.42578125" style="6" customWidth="1"/>
    <col min="4109" max="4109" width="12" style="6" customWidth="1"/>
    <col min="4110" max="4110" width="12.42578125" style="6" customWidth="1"/>
    <col min="4111" max="4111" width="13.140625" style="6" customWidth="1"/>
    <col min="4112" max="4113" width="13.42578125" style="6" customWidth="1"/>
    <col min="4114" max="4352" width="9.140625" style="6"/>
    <col min="4353" max="4353" width="5.140625" style="6" customWidth="1"/>
    <col min="4354" max="4354" width="41.42578125" style="6" customWidth="1"/>
    <col min="4355" max="4355" width="14.7109375" style="6" customWidth="1"/>
    <col min="4356" max="4356" width="0" style="6" hidden="1" customWidth="1"/>
    <col min="4357" max="4361" width="9.28515625" style="6" customWidth="1"/>
    <col min="4362" max="4362" width="10.28515625" style="6" customWidth="1"/>
    <col min="4363" max="4363" width="16" style="6" customWidth="1"/>
    <col min="4364" max="4364" width="12.42578125" style="6" customWidth="1"/>
    <col min="4365" max="4365" width="12" style="6" customWidth="1"/>
    <col min="4366" max="4366" width="12.42578125" style="6" customWidth="1"/>
    <col min="4367" max="4367" width="13.140625" style="6" customWidth="1"/>
    <col min="4368" max="4369" width="13.42578125" style="6" customWidth="1"/>
    <col min="4370" max="4608" width="9.140625" style="6"/>
    <col min="4609" max="4609" width="5.140625" style="6" customWidth="1"/>
    <col min="4610" max="4610" width="41.42578125" style="6" customWidth="1"/>
    <col min="4611" max="4611" width="14.7109375" style="6" customWidth="1"/>
    <col min="4612" max="4612" width="0" style="6" hidden="1" customWidth="1"/>
    <col min="4613" max="4617" width="9.28515625" style="6" customWidth="1"/>
    <col min="4618" max="4618" width="10.28515625" style="6" customWidth="1"/>
    <col min="4619" max="4619" width="16" style="6" customWidth="1"/>
    <col min="4620" max="4620" width="12.42578125" style="6" customWidth="1"/>
    <col min="4621" max="4621" width="12" style="6" customWidth="1"/>
    <col min="4622" max="4622" width="12.42578125" style="6" customWidth="1"/>
    <col min="4623" max="4623" width="13.140625" style="6" customWidth="1"/>
    <col min="4624" max="4625" width="13.42578125" style="6" customWidth="1"/>
    <col min="4626" max="4864" width="9.140625" style="6"/>
    <col min="4865" max="4865" width="5.140625" style="6" customWidth="1"/>
    <col min="4866" max="4866" width="41.42578125" style="6" customWidth="1"/>
    <col min="4867" max="4867" width="14.7109375" style="6" customWidth="1"/>
    <col min="4868" max="4868" width="0" style="6" hidden="1" customWidth="1"/>
    <col min="4869" max="4873" width="9.28515625" style="6" customWidth="1"/>
    <col min="4874" max="4874" width="10.28515625" style="6" customWidth="1"/>
    <col min="4875" max="4875" width="16" style="6" customWidth="1"/>
    <col min="4876" max="4876" width="12.42578125" style="6" customWidth="1"/>
    <col min="4877" max="4877" width="12" style="6" customWidth="1"/>
    <col min="4878" max="4878" width="12.42578125" style="6" customWidth="1"/>
    <col min="4879" max="4879" width="13.140625" style="6" customWidth="1"/>
    <col min="4880" max="4881" width="13.42578125" style="6" customWidth="1"/>
    <col min="4882" max="5120" width="9.140625" style="6"/>
    <col min="5121" max="5121" width="5.140625" style="6" customWidth="1"/>
    <col min="5122" max="5122" width="41.42578125" style="6" customWidth="1"/>
    <col min="5123" max="5123" width="14.7109375" style="6" customWidth="1"/>
    <col min="5124" max="5124" width="0" style="6" hidden="1" customWidth="1"/>
    <col min="5125" max="5129" width="9.28515625" style="6" customWidth="1"/>
    <col min="5130" max="5130" width="10.28515625" style="6" customWidth="1"/>
    <col min="5131" max="5131" width="16" style="6" customWidth="1"/>
    <col min="5132" max="5132" width="12.42578125" style="6" customWidth="1"/>
    <col min="5133" max="5133" width="12" style="6" customWidth="1"/>
    <col min="5134" max="5134" width="12.42578125" style="6" customWidth="1"/>
    <col min="5135" max="5135" width="13.140625" style="6" customWidth="1"/>
    <col min="5136" max="5137" width="13.42578125" style="6" customWidth="1"/>
    <col min="5138" max="5376" width="9.140625" style="6"/>
    <col min="5377" max="5377" width="5.140625" style="6" customWidth="1"/>
    <col min="5378" max="5378" width="41.42578125" style="6" customWidth="1"/>
    <col min="5379" max="5379" width="14.7109375" style="6" customWidth="1"/>
    <col min="5380" max="5380" width="0" style="6" hidden="1" customWidth="1"/>
    <col min="5381" max="5385" width="9.28515625" style="6" customWidth="1"/>
    <col min="5386" max="5386" width="10.28515625" style="6" customWidth="1"/>
    <col min="5387" max="5387" width="16" style="6" customWidth="1"/>
    <col min="5388" max="5388" width="12.42578125" style="6" customWidth="1"/>
    <col min="5389" max="5389" width="12" style="6" customWidth="1"/>
    <col min="5390" max="5390" width="12.42578125" style="6" customWidth="1"/>
    <col min="5391" max="5391" width="13.140625" style="6" customWidth="1"/>
    <col min="5392" max="5393" width="13.42578125" style="6" customWidth="1"/>
    <col min="5394" max="5632" width="9.140625" style="6"/>
    <col min="5633" max="5633" width="5.140625" style="6" customWidth="1"/>
    <col min="5634" max="5634" width="41.42578125" style="6" customWidth="1"/>
    <col min="5635" max="5635" width="14.7109375" style="6" customWidth="1"/>
    <col min="5636" max="5636" width="0" style="6" hidden="1" customWidth="1"/>
    <col min="5637" max="5641" width="9.28515625" style="6" customWidth="1"/>
    <col min="5642" max="5642" width="10.28515625" style="6" customWidth="1"/>
    <col min="5643" max="5643" width="16" style="6" customWidth="1"/>
    <col min="5644" max="5644" width="12.42578125" style="6" customWidth="1"/>
    <col min="5645" max="5645" width="12" style="6" customWidth="1"/>
    <col min="5646" max="5646" width="12.42578125" style="6" customWidth="1"/>
    <col min="5647" max="5647" width="13.140625" style="6" customWidth="1"/>
    <col min="5648" max="5649" width="13.42578125" style="6" customWidth="1"/>
    <col min="5650" max="5888" width="9.140625" style="6"/>
    <col min="5889" max="5889" width="5.140625" style="6" customWidth="1"/>
    <col min="5890" max="5890" width="41.42578125" style="6" customWidth="1"/>
    <col min="5891" max="5891" width="14.7109375" style="6" customWidth="1"/>
    <col min="5892" max="5892" width="0" style="6" hidden="1" customWidth="1"/>
    <col min="5893" max="5897" width="9.28515625" style="6" customWidth="1"/>
    <col min="5898" max="5898" width="10.28515625" style="6" customWidth="1"/>
    <col min="5899" max="5899" width="16" style="6" customWidth="1"/>
    <col min="5900" max="5900" width="12.42578125" style="6" customWidth="1"/>
    <col min="5901" max="5901" width="12" style="6" customWidth="1"/>
    <col min="5902" max="5902" width="12.42578125" style="6" customWidth="1"/>
    <col min="5903" max="5903" width="13.140625" style="6" customWidth="1"/>
    <col min="5904" max="5905" width="13.42578125" style="6" customWidth="1"/>
    <col min="5906" max="6144" width="9.140625" style="6"/>
    <col min="6145" max="6145" width="5.140625" style="6" customWidth="1"/>
    <col min="6146" max="6146" width="41.42578125" style="6" customWidth="1"/>
    <col min="6147" max="6147" width="14.7109375" style="6" customWidth="1"/>
    <col min="6148" max="6148" width="0" style="6" hidden="1" customWidth="1"/>
    <col min="6149" max="6153" width="9.28515625" style="6" customWidth="1"/>
    <col min="6154" max="6154" width="10.28515625" style="6" customWidth="1"/>
    <col min="6155" max="6155" width="16" style="6" customWidth="1"/>
    <col min="6156" max="6156" width="12.42578125" style="6" customWidth="1"/>
    <col min="6157" max="6157" width="12" style="6" customWidth="1"/>
    <col min="6158" max="6158" width="12.42578125" style="6" customWidth="1"/>
    <col min="6159" max="6159" width="13.140625" style="6" customWidth="1"/>
    <col min="6160" max="6161" width="13.42578125" style="6" customWidth="1"/>
    <col min="6162" max="6400" width="9.140625" style="6"/>
    <col min="6401" max="6401" width="5.140625" style="6" customWidth="1"/>
    <col min="6402" max="6402" width="41.42578125" style="6" customWidth="1"/>
    <col min="6403" max="6403" width="14.7109375" style="6" customWidth="1"/>
    <col min="6404" max="6404" width="0" style="6" hidden="1" customWidth="1"/>
    <col min="6405" max="6409" width="9.28515625" style="6" customWidth="1"/>
    <col min="6410" max="6410" width="10.28515625" style="6" customWidth="1"/>
    <col min="6411" max="6411" width="16" style="6" customWidth="1"/>
    <col min="6412" max="6412" width="12.42578125" style="6" customWidth="1"/>
    <col min="6413" max="6413" width="12" style="6" customWidth="1"/>
    <col min="6414" max="6414" width="12.42578125" style="6" customWidth="1"/>
    <col min="6415" max="6415" width="13.140625" style="6" customWidth="1"/>
    <col min="6416" max="6417" width="13.42578125" style="6" customWidth="1"/>
    <col min="6418" max="6656" width="9.140625" style="6"/>
    <col min="6657" max="6657" width="5.140625" style="6" customWidth="1"/>
    <col min="6658" max="6658" width="41.42578125" style="6" customWidth="1"/>
    <col min="6659" max="6659" width="14.7109375" style="6" customWidth="1"/>
    <col min="6660" max="6660" width="0" style="6" hidden="1" customWidth="1"/>
    <col min="6661" max="6665" width="9.28515625" style="6" customWidth="1"/>
    <col min="6666" max="6666" width="10.28515625" style="6" customWidth="1"/>
    <col min="6667" max="6667" width="16" style="6" customWidth="1"/>
    <col min="6668" max="6668" width="12.42578125" style="6" customWidth="1"/>
    <col min="6669" max="6669" width="12" style="6" customWidth="1"/>
    <col min="6670" max="6670" width="12.42578125" style="6" customWidth="1"/>
    <col min="6671" max="6671" width="13.140625" style="6" customWidth="1"/>
    <col min="6672" max="6673" width="13.42578125" style="6" customWidth="1"/>
    <col min="6674" max="6912" width="9.140625" style="6"/>
    <col min="6913" max="6913" width="5.140625" style="6" customWidth="1"/>
    <col min="6914" max="6914" width="41.42578125" style="6" customWidth="1"/>
    <col min="6915" max="6915" width="14.7109375" style="6" customWidth="1"/>
    <col min="6916" max="6916" width="0" style="6" hidden="1" customWidth="1"/>
    <col min="6917" max="6921" width="9.28515625" style="6" customWidth="1"/>
    <col min="6922" max="6922" width="10.28515625" style="6" customWidth="1"/>
    <col min="6923" max="6923" width="16" style="6" customWidth="1"/>
    <col min="6924" max="6924" width="12.42578125" style="6" customWidth="1"/>
    <col min="6925" max="6925" width="12" style="6" customWidth="1"/>
    <col min="6926" max="6926" width="12.42578125" style="6" customWidth="1"/>
    <col min="6927" max="6927" width="13.140625" style="6" customWidth="1"/>
    <col min="6928" max="6929" width="13.42578125" style="6" customWidth="1"/>
    <col min="6930" max="7168" width="9.140625" style="6"/>
    <col min="7169" max="7169" width="5.140625" style="6" customWidth="1"/>
    <col min="7170" max="7170" width="41.42578125" style="6" customWidth="1"/>
    <col min="7171" max="7171" width="14.7109375" style="6" customWidth="1"/>
    <col min="7172" max="7172" width="0" style="6" hidden="1" customWidth="1"/>
    <col min="7173" max="7177" width="9.28515625" style="6" customWidth="1"/>
    <col min="7178" max="7178" width="10.28515625" style="6" customWidth="1"/>
    <col min="7179" max="7179" width="16" style="6" customWidth="1"/>
    <col min="7180" max="7180" width="12.42578125" style="6" customWidth="1"/>
    <col min="7181" max="7181" width="12" style="6" customWidth="1"/>
    <col min="7182" max="7182" width="12.42578125" style="6" customWidth="1"/>
    <col min="7183" max="7183" width="13.140625" style="6" customWidth="1"/>
    <col min="7184" max="7185" width="13.42578125" style="6" customWidth="1"/>
    <col min="7186" max="7424" width="9.140625" style="6"/>
    <col min="7425" max="7425" width="5.140625" style="6" customWidth="1"/>
    <col min="7426" max="7426" width="41.42578125" style="6" customWidth="1"/>
    <col min="7427" max="7427" width="14.7109375" style="6" customWidth="1"/>
    <col min="7428" max="7428" width="0" style="6" hidden="1" customWidth="1"/>
    <col min="7429" max="7433" width="9.28515625" style="6" customWidth="1"/>
    <col min="7434" max="7434" width="10.28515625" style="6" customWidth="1"/>
    <col min="7435" max="7435" width="16" style="6" customWidth="1"/>
    <col min="7436" max="7436" width="12.42578125" style="6" customWidth="1"/>
    <col min="7437" max="7437" width="12" style="6" customWidth="1"/>
    <col min="7438" max="7438" width="12.42578125" style="6" customWidth="1"/>
    <col min="7439" max="7439" width="13.140625" style="6" customWidth="1"/>
    <col min="7440" max="7441" width="13.42578125" style="6" customWidth="1"/>
    <col min="7442" max="7680" width="9.140625" style="6"/>
    <col min="7681" max="7681" width="5.140625" style="6" customWidth="1"/>
    <col min="7682" max="7682" width="41.42578125" style="6" customWidth="1"/>
    <col min="7683" max="7683" width="14.7109375" style="6" customWidth="1"/>
    <col min="7684" max="7684" width="0" style="6" hidden="1" customWidth="1"/>
    <col min="7685" max="7689" width="9.28515625" style="6" customWidth="1"/>
    <col min="7690" max="7690" width="10.28515625" style="6" customWidth="1"/>
    <col min="7691" max="7691" width="16" style="6" customWidth="1"/>
    <col min="7692" max="7692" width="12.42578125" style="6" customWidth="1"/>
    <col min="7693" max="7693" width="12" style="6" customWidth="1"/>
    <col min="7694" max="7694" width="12.42578125" style="6" customWidth="1"/>
    <col min="7695" max="7695" width="13.140625" style="6" customWidth="1"/>
    <col min="7696" max="7697" width="13.42578125" style="6" customWidth="1"/>
    <col min="7698" max="7936" width="9.140625" style="6"/>
    <col min="7937" max="7937" width="5.140625" style="6" customWidth="1"/>
    <col min="7938" max="7938" width="41.42578125" style="6" customWidth="1"/>
    <col min="7939" max="7939" width="14.7109375" style="6" customWidth="1"/>
    <col min="7940" max="7940" width="0" style="6" hidden="1" customWidth="1"/>
    <col min="7941" max="7945" width="9.28515625" style="6" customWidth="1"/>
    <col min="7946" max="7946" width="10.28515625" style="6" customWidth="1"/>
    <col min="7947" max="7947" width="16" style="6" customWidth="1"/>
    <col min="7948" max="7948" width="12.42578125" style="6" customWidth="1"/>
    <col min="7949" max="7949" width="12" style="6" customWidth="1"/>
    <col min="7950" max="7950" width="12.42578125" style="6" customWidth="1"/>
    <col min="7951" max="7951" width="13.140625" style="6" customWidth="1"/>
    <col min="7952" max="7953" width="13.42578125" style="6" customWidth="1"/>
    <col min="7954" max="8192" width="9.140625" style="6"/>
    <col min="8193" max="8193" width="5.140625" style="6" customWidth="1"/>
    <col min="8194" max="8194" width="41.42578125" style="6" customWidth="1"/>
    <col min="8195" max="8195" width="14.7109375" style="6" customWidth="1"/>
    <col min="8196" max="8196" width="0" style="6" hidden="1" customWidth="1"/>
    <col min="8197" max="8201" width="9.28515625" style="6" customWidth="1"/>
    <col min="8202" max="8202" width="10.28515625" style="6" customWidth="1"/>
    <col min="8203" max="8203" width="16" style="6" customWidth="1"/>
    <col min="8204" max="8204" width="12.42578125" style="6" customWidth="1"/>
    <col min="8205" max="8205" width="12" style="6" customWidth="1"/>
    <col min="8206" max="8206" width="12.42578125" style="6" customWidth="1"/>
    <col min="8207" max="8207" width="13.140625" style="6" customWidth="1"/>
    <col min="8208" max="8209" width="13.42578125" style="6" customWidth="1"/>
    <col min="8210" max="8448" width="9.140625" style="6"/>
    <col min="8449" max="8449" width="5.140625" style="6" customWidth="1"/>
    <col min="8450" max="8450" width="41.42578125" style="6" customWidth="1"/>
    <col min="8451" max="8451" width="14.7109375" style="6" customWidth="1"/>
    <col min="8452" max="8452" width="0" style="6" hidden="1" customWidth="1"/>
    <col min="8453" max="8457" width="9.28515625" style="6" customWidth="1"/>
    <col min="8458" max="8458" width="10.28515625" style="6" customWidth="1"/>
    <col min="8459" max="8459" width="16" style="6" customWidth="1"/>
    <col min="8460" max="8460" width="12.42578125" style="6" customWidth="1"/>
    <col min="8461" max="8461" width="12" style="6" customWidth="1"/>
    <col min="8462" max="8462" width="12.42578125" style="6" customWidth="1"/>
    <col min="8463" max="8463" width="13.140625" style="6" customWidth="1"/>
    <col min="8464" max="8465" width="13.42578125" style="6" customWidth="1"/>
    <col min="8466" max="8704" width="9.140625" style="6"/>
    <col min="8705" max="8705" width="5.140625" style="6" customWidth="1"/>
    <col min="8706" max="8706" width="41.42578125" style="6" customWidth="1"/>
    <col min="8707" max="8707" width="14.7109375" style="6" customWidth="1"/>
    <col min="8708" max="8708" width="0" style="6" hidden="1" customWidth="1"/>
    <col min="8709" max="8713" width="9.28515625" style="6" customWidth="1"/>
    <col min="8714" max="8714" width="10.28515625" style="6" customWidth="1"/>
    <col min="8715" max="8715" width="16" style="6" customWidth="1"/>
    <col min="8716" max="8716" width="12.42578125" style="6" customWidth="1"/>
    <col min="8717" max="8717" width="12" style="6" customWidth="1"/>
    <col min="8718" max="8718" width="12.42578125" style="6" customWidth="1"/>
    <col min="8719" max="8719" width="13.140625" style="6" customWidth="1"/>
    <col min="8720" max="8721" width="13.42578125" style="6" customWidth="1"/>
    <col min="8722" max="8960" width="9.140625" style="6"/>
    <col min="8961" max="8961" width="5.140625" style="6" customWidth="1"/>
    <col min="8962" max="8962" width="41.42578125" style="6" customWidth="1"/>
    <col min="8963" max="8963" width="14.7109375" style="6" customWidth="1"/>
    <col min="8964" max="8964" width="0" style="6" hidden="1" customWidth="1"/>
    <col min="8965" max="8969" width="9.28515625" style="6" customWidth="1"/>
    <col min="8970" max="8970" width="10.28515625" style="6" customWidth="1"/>
    <col min="8971" max="8971" width="16" style="6" customWidth="1"/>
    <col min="8972" max="8972" width="12.42578125" style="6" customWidth="1"/>
    <col min="8973" max="8973" width="12" style="6" customWidth="1"/>
    <col min="8974" max="8974" width="12.42578125" style="6" customWidth="1"/>
    <col min="8975" max="8975" width="13.140625" style="6" customWidth="1"/>
    <col min="8976" max="8977" width="13.42578125" style="6" customWidth="1"/>
    <col min="8978" max="9216" width="9.140625" style="6"/>
    <col min="9217" max="9217" width="5.140625" style="6" customWidth="1"/>
    <col min="9218" max="9218" width="41.42578125" style="6" customWidth="1"/>
    <col min="9219" max="9219" width="14.7109375" style="6" customWidth="1"/>
    <col min="9220" max="9220" width="0" style="6" hidden="1" customWidth="1"/>
    <col min="9221" max="9225" width="9.28515625" style="6" customWidth="1"/>
    <col min="9226" max="9226" width="10.28515625" style="6" customWidth="1"/>
    <col min="9227" max="9227" width="16" style="6" customWidth="1"/>
    <col min="9228" max="9228" width="12.42578125" style="6" customWidth="1"/>
    <col min="9229" max="9229" width="12" style="6" customWidth="1"/>
    <col min="9230" max="9230" width="12.42578125" style="6" customWidth="1"/>
    <col min="9231" max="9231" width="13.140625" style="6" customWidth="1"/>
    <col min="9232" max="9233" width="13.42578125" style="6" customWidth="1"/>
    <col min="9234" max="9472" width="9.140625" style="6"/>
    <col min="9473" max="9473" width="5.140625" style="6" customWidth="1"/>
    <col min="9474" max="9474" width="41.42578125" style="6" customWidth="1"/>
    <col min="9475" max="9475" width="14.7109375" style="6" customWidth="1"/>
    <col min="9476" max="9476" width="0" style="6" hidden="1" customWidth="1"/>
    <col min="9477" max="9481" width="9.28515625" style="6" customWidth="1"/>
    <col min="9482" max="9482" width="10.28515625" style="6" customWidth="1"/>
    <col min="9483" max="9483" width="16" style="6" customWidth="1"/>
    <col min="9484" max="9484" width="12.42578125" style="6" customWidth="1"/>
    <col min="9485" max="9485" width="12" style="6" customWidth="1"/>
    <col min="9486" max="9486" width="12.42578125" style="6" customWidth="1"/>
    <col min="9487" max="9487" width="13.140625" style="6" customWidth="1"/>
    <col min="9488" max="9489" width="13.42578125" style="6" customWidth="1"/>
    <col min="9490" max="9728" width="9.140625" style="6"/>
    <col min="9729" max="9729" width="5.140625" style="6" customWidth="1"/>
    <col min="9730" max="9730" width="41.42578125" style="6" customWidth="1"/>
    <col min="9731" max="9731" width="14.7109375" style="6" customWidth="1"/>
    <col min="9732" max="9732" width="0" style="6" hidden="1" customWidth="1"/>
    <col min="9733" max="9737" width="9.28515625" style="6" customWidth="1"/>
    <col min="9738" max="9738" width="10.28515625" style="6" customWidth="1"/>
    <col min="9739" max="9739" width="16" style="6" customWidth="1"/>
    <col min="9740" max="9740" width="12.42578125" style="6" customWidth="1"/>
    <col min="9741" max="9741" width="12" style="6" customWidth="1"/>
    <col min="9742" max="9742" width="12.42578125" style="6" customWidth="1"/>
    <col min="9743" max="9743" width="13.140625" style="6" customWidth="1"/>
    <col min="9744" max="9745" width="13.42578125" style="6" customWidth="1"/>
    <col min="9746" max="9984" width="9.140625" style="6"/>
    <col min="9985" max="9985" width="5.140625" style="6" customWidth="1"/>
    <col min="9986" max="9986" width="41.42578125" style="6" customWidth="1"/>
    <col min="9987" max="9987" width="14.7109375" style="6" customWidth="1"/>
    <col min="9988" max="9988" width="0" style="6" hidden="1" customWidth="1"/>
    <col min="9989" max="9993" width="9.28515625" style="6" customWidth="1"/>
    <col min="9994" max="9994" width="10.28515625" style="6" customWidth="1"/>
    <col min="9995" max="9995" width="16" style="6" customWidth="1"/>
    <col min="9996" max="9996" width="12.42578125" style="6" customWidth="1"/>
    <col min="9997" max="9997" width="12" style="6" customWidth="1"/>
    <col min="9998" max="9998" width="12.42578125" style="6" customWidth="1"/>
    <col min="9999" max="9999" width="13.140625" style="6" customWidth="1"/>
    <col min="10000" max="10001" width="13.42578125" style="6" customWidth="1"/>
    <col min="10002" max="10240" width="9.140625" style="6"/>
    <col min="10241" max="10241" width="5.140625" style="6" customWidth="1"/>
    <col min="10242" max="10242" width="41.42578125" style="6" customWidth="1"/>
    <col min="10243" max="10243" width="14.7109375" style="6" customWidth="1"/>
    <col min="10244" max="10244" width="0" style="6" hidden="1" customWidth="1"/>
    <col min="10245" max="10249" width="9.28515625" style="6" customWidth="1"/>
    <col min="10250" max="10250" width="10.28515625" style="6" customWidth="1"/>
    <col min="10251" max="10251" width="16" style="6" customWidth="1"/>
    <col min="10252" max="10252" width="12.42578125" style="6" customWidth="1"/>
    <col min="10253" max="10253" width="12" style="6" customWidth="1"/>
    <col min="10254" max="10254" width="12.42578125" style="6" customWidth="1"/>
    <col min="10255" max="10255" width="13.140625" style="6" customWidth="1"/>
    <col min="10256" max="10257" width="13.42578125" style="6" customWidth="1"/>
    <col min="10258" max="10496" width="9.140625" style="6"/>
    <col min="10497" max="10497" width="5.140625" style="6" customWidth="1"/>
    <col min="10498" max="10498" width="41.42578125" style="6" customWidth="1"/>
    <col min="10499" max="10499" width="14.7109375" style="6" customWidth="1"/>
    <col min="10500" max="10500" width="0" style="6" hidden="1" customWidth="1"/>
    <col min="10501" max="10505" width="9.28515625" style="6" customWidth="1"/>
    <col min="10506" max="10506" width="10.28515625" style="6" customWidth="1"/>
    <col min="10507" max="10507" width="16" style="6" customWidth="1"/>
    <col min="10508" max="10508" width="12.42578125" style="6" customWidth="1"/>
    <col min="10509" max="10509" width="12" style="6" customWidth="1"/>
    <col min="10510" max="10510" width="12.42578125" style="6" customWidth="1"/>
    <col min="10511" max="10511" width="13.140625" style="6" customWidth="1"/>
    <col min="10512" max="10513" width="13.42578125" style="6" customWidth="1"/>
    <col min="10514" max="10752" width="9.140625" style="6"/>
    <col min="10753" max="10753" width="5.140625" style="6" customWidth="1"/>
    <col min="10754" max="10754" width="41.42578125" style="6" customWidth="1"/>
    <col min="10755" max="10755" width="14.7109375" style="6" customWidth="1"/>
    <col min="10756" max="10756" width="0" style="6" hidden="1" customWidth="1"/>
    <col min="10757" max="10761" width="9.28515625" style="6" customWidth="1"/>
    <col min="10762" max="10762" width="10.28515625" style="6" customWidth="1"/>
    <col min="10763" max="10763" width="16" style="6" customWidth="1"/>
    <col min="10764" max="10764" width="12.42578125" style="6" customWidth="1"/>
    <col min="10765" max="10765" width="12" style="6" customWidth="1"/>
    <col min="10766" max="10766" width="12.42578125" style="6" customWidth="1"/>
    <col min="10767" max="10767" width="13.140625" style="6" customWidth="1"/>
    <col min="10768" max="10769" width="13.42578125" style="6" customWidth="1"/>
    <col min="10770" max="11008" width="9.140625" style="6"/>
    <col min="11009" max="11009" width="5.140625" style="6" customWidth="1"/>
    <col min="11010" max="11010" width="41.42578125" style="6" customWidth="1"/>
    <col min="11011" max="11011" width="14.7109375" style="6" customWidth="1"/>
    <col min="11012" max="11012" width="0" style="6" hidden="1" customWidth="1"/>
    <col min="11013" max="11017" width="9.28515625" style="6" customWidth="1"/>
    <col min="11018" max="11018" width="10.28515625" style="6" customWidth="1"/>
    <col min="11019" max="11019" width="16" style="6" customWidth="1"/>
    <col min="11020" max="11020" width="12.42578125" style="6" customWidth="1"/>
    <col min="11021" max="11021" width="12" style="6" customWidth="1"/>
    <col min="11022" max="11022" width="12.42578125" style="6" customWidth="1"/>
    <col min="11023" max="11023" width="13.140625" style="6" customWidth="1"/>
    <col min="11024" max="11025" width="13.42578125" style="6" customWidth="1"/>
    <col min="11026" max="11264" width="9.140625" style="6"/>
    <col min="11265" max="11265" width="5.140625" style="6" customWidth="1"/>
    <col min="11266" max="11266" width="41.42578125" style="6" customWidth="1"/>
    <col min="11267" max="11267" width="14.7109375" style="6" customWidth="1"/>
    <col min="11268" max="11268" width="0" style="6" hidden="1" customWidth="1"/>
    <col min="11269" max="11273" width="9.28515625" style="6" customWidth="1"/>
    <col min="11274" max="11274" width="10.28515625" style="6" customWidth="1"/>
    <col min="11275" max="11275" width="16" style="6" customWidth="1"/>
    <col min="11276" max="11276" width="12.42578125" style="6" customWidth="1"/>
    <col min="11277" max="11277" width="12" style="6" customWidth="1"/>
    <col min="11278" max="11278" width="12.42578125" style="6" customWidth="1"/>
    <col min="11279" max="11279" width="13.140625" style="6" customWidth="1"/>
    <col min="11280" max="11281" width="13.42578125" style="6" customWidth="1"/>
    <col min="11282" max="11520" width="9.140625" style="6"/>
    <col min="11521" max="11521" width="5.140625" style="6" customWidth="1"/>
    <col min="11522" max="11522" width="41.42578125" style="6" customWidth="1"/>
    <col min="11523" max="11523" width="14.7109375" style="6" customWidth="1"/>
    <col min="11524" max="11524" width="0" style="6" hidden="1" customWidth="1"/>
    <col min="11525" max="11529" width="9.28515625" style="6" customWidth="1"/>
    <col min="11530" max="11530" width="10.28515625" style="6" customWidth="1"/>
    <col min="11531" max="11531" width="16" style="6" customWidth="1"/>
    <col min="11532" max="11532" width="12.42578125" style="6" customWidth="1"/>
    <col min="11533" max="11533" width="12" style="6" customWidth="1"/>
    <col min="11534" max="11534" width="12.42578125" style="6" customWidth="1"/>
    <col min="11535" max="11535" width="13.140625" style="6" customWidth="1"/>
    <col min="11536" max="11537" width="13.42578125" style="6" customWidth="1"/>
    <col min="11538" max="11776" width="9.140625" style="6"/>
    <col min="11777" max="11777" width="5.140625" style="6" customWidth="1"/>
    <col min="11778" max="11778" width="41.42578125" style="6" customWidth="1"/>
    <col min="11779" max="11779" width="14.7109375" style="6" customWidth="1"/>
    <col min="11780" max="11780" width="0" style="6" hidden="1" customWidth="1"/>
    <col min="11781" max="11785" width="9.28515625" style="6" customWidth="1"/>
    <col min="11786" max="11786" width="10.28515625" style="6" customWidth="1"/>
    <col min="11787" max="11787" width="16" style="6" customWidth="1"/>
    <col min="11788" max="11788" width="12.42578125" style="6" customWidth="1"/>
    <col min="11789" max="11789" width="12" style="6" customWidth="1"/>
    <col min="11790" max="11790" width="12.42578125" style="6" customWidth="1"/>
    <col min="11791" max="11791" width="13.140625" style="6" customWidth="1"/>
    <col min="11792" max="11793" width="13.42578125" style="6" customWidth="1"/>
    <col min="11794" max="12032" width="9.140625" style="6"/>
    <col min="12033" max="12033" width="5.140625" style="6" customWidth="1"/>
    <col min="12034" max="12034" width="41.42578125" style="6" customWidth="1"/>
    <col min="12035" max="12035" width="14.7109375" style="6" customWidth="1"/>
    <col min="12036" max="12036" width="0" style="6" hidden="1" customWidth="1"/>
    <col min="12037" max="12041" width="9.28515625" style="6" customWidth="1"/>
    <col min="12042" max="12042" width="10.28515625" style="6" customWidth="1"/>
    <col min="12043" max="12043" width="16" style="6" customWidth="1"/>
    <col min="12044" max="12044" width="12.42578125" style="6" customWidth="1"/>
    <col min="12045" max="12045" width="12" style="6" customWidth="1"/>
    <col min="12046" max="12046" width="12.42578125" style="6" customWidth="1"/>
    <col min="12047" max="12047" width="13.140625" style="6" customWidth="1"/>
    <col min="12048" max="12049" width="13.42578125" style="6" customWidth="1"/>
    <col min="12050" max="12288" width="9.140625" style="6"/>
    <col min="12289" max="12289" width="5.140625" style="6" customWidth="1"/>
    <col min="12290" max="12290" width="41.42578125" style="6" customWidth="1"/>
    <col min="12291" max="12291" width="14.7109375" style="6" customWidth="1"/>
    <col min="12292" max="12292" width="0" style="6" hidden="1" customWidth="1"/>
    <col min="12293" max="12297" width="9.28515625" style="6" customWidth="1"/>
    <col min="12298" max="12298" width="10.28515625" style="6" customWidth="1"/>
    <col min="12299" max="12299" width="16" style="6" customWidth="1"/>
    <col min="12300" max="12300" width="12.42578125" style="6" customWidth="1"/>
    <col min="12301" max="12301" width="12" style="6" customWidth="1"/>
    <col min="12302" max="12302" width="12.42578125" style="6" customWidth="1"/>
    <col min="12303" max="12303" width="13.140625" style="6" customWidth="1"/>
    <col min="12304" max="12305" width="13.42578125" style="6" customWidth="1"/>
    <col min="12306" max="12544" width="9.140625" style="6"/>
    <col min="12545" max="12545" width="5.140625" style="6" customWidth="1"/>
    <col min="12546" max="12546" width="41.42578125" style="6" customWidth="1"/>
    <col min="12547" max="12547" width="14.7109375" style="6" customWidth="1"/>
    <col min="12548" max="12548" width="0" style="6" hidden="1" customWidth="1"/>
    <col min="12549" max="12553" width="9.28515625" style="6" customWidth="1"/>
    <col min="12554" max="12554" width="10.28515625" style="6" customWidth="1"/>
    <col min="12555" max="12555" width="16" style="6" customWidth="1"/>
    <col min="12556" max="12556" width="12.42578125" style="6" customWidth="1"/>
    <col min="12557" max="12557" width="12" style="6" customWidth="1"/>
    <col min="12558" max="12558" width="12.42578125" style="6" customWidth="1"/>
    <col min="12559" max="12559" width="13.140625" style="6" customWidth="1"/>
    <col min="12560" max="12561" width="13.42578125" style="6" customWidth="1"/>
    <col min="12562" max="12800" width="9.140625" style="6"/>
    <col min="12801" max="12801" width="5.140625" style="6" customWidth="1"/>
    <col min="12802" max="12802" width="41.42578125" style="6" customWidth="1"/>
    <col min="12803" max="12803" width="14.7109375" style="6" customWidth="1"/>
    <col min="12804" max="12804" width="0" style="6" hidden="1" customWidth="1"/>
    <col min="12805" max="12809" width="9.28515625" style="6" customWidth="1"/>
    <col min="12810" max="12810" width="10.28515625" style="6" customWidth="1"/>
    <col min="12811" max="12811" width="16" style="6" customWidth="1"/>
    <col min="12812" max="12812" width="12.42578125" style="6" customWidth="1"/>
    <col min="12813" max="12813" width="12" style="6" customWidth="1"/>
    <col min="12814" max="12814" width="12.42578125" style="6" customWidth="1"/>
    <col min="12815" max="12815" width="13.140625" style="6" customWidth="1"/>
    <col min="12816" max="12817" width="13.42578125" style="6" customWidth="1"/>
    <col min="12818" max="13056" width="9.140625" style="6"/>
    <col min="13057" max="13057" width="5.140625" style="6" customWidth="1"/>
    <col min="13058" max="13058" width="41.42578125" style="6" customWidth="1"/>
    <col min="13059" max="13059" width="14.7109375" style="6" customWidth="1"/>
    <col min="13060" max="13060" width="0" style="6" hidden="1" customWidth="1"/>
    <col min="13061" max="13065" width="9.28515625" style="6" customWidth="1"/>
    <col min="13066" max="13066" width="10.28515625" style="6" customWidth="1"/>
    <col min="13067" max="13067" width="16" style="6" customWidth="1"/>
    <col min="13068" max="13068" width="12.42578125" style="6" customWidth="1"/>
    <col min="13069" max="13069" width="12" style="6" customWidth="1"/>
    <col min="13070" max="13070" width="12.42578125" style="6" customWidth="1"/>
    <col min="13071" max="13071" width="13.140625" style="6" customWidth="1"/>
    <col min="13072" max="13073" width="13.42578125" style="6" customWidth="1"/>
    <col min="13074" max="13312" width="9.140625" style="6"/>
    <col min="13313" max="13313" width="5.140625" style="6" customWidth="1"/>
    <col min="13314" max="13314" width="41.42578125" style="6" customWidth="1"/>
    <col min="13315" max="13315" width="14.7109375" style="6" customWidth="1"/>
    <col min="13316" max="13316" width="0" style="6" hidden="1" customWidth="1"/>
    <col min="13317" max="13321" width="9.28515625" style="6" customWidth="1"/>
    <col min="13322" max="13322" width="10.28515625" style="6" customWidth="1"/>
    <col min="13323" max="13323" width="16" style="6" customWidth="1"/>
    <col min="13324" max="13324" width="12.42578125" style="6" customWidth="1"/>
    <col min="13325" max="13325" width="12" style="6" customWidth="1"/>
    <col min="13326" max="13326" width="12.42578125" style="6" customWidth="1"/>
    <col min="13327" max="13327" width="13.140625" style="6" customWidth="1"/>
    <col min="13328" max="13329" width="13.42578125" style="6" customWidth="1"/>
    <col min="13330" max="13568" width="9.140625" style="6"/>
    <col min="13569" max="13569" width="5.140625" style="6" customWidth="1"/>
    <col min="13570" max="13570" width="41.42578125" style="6" customWidth="1"/>
    <col min="13571" max="13571" width="14.7109375" style="6" customWidth="1"/>
    <col min="13572" max="13572" width="0" style="6" hidden="1" customWidth="1"/>
    <col min="13573" max="13577" width="9.28515625" style="6" customWidth="1"/>
    <col min="13578" max="13578" width="10.28515625" style="6" customWidth="1"/>
    <col min="13579" max="13579" width="16" style="6" customWidth="1"/>
    <col min="13580" max="13580" width="12.42578125" style="6" customWidth="1"/>
    <col min="13581" max="13581" width="12" style="6" customWidth="1"/>
    <col min="13582" max="13582" width="12.42578125" style="6" customWidth="1"/>
    <col min="13583" max="13583" width="13.140625" style="6" customWidth="1"/>
    <col min="13584" max="13585" width="13.42578125" style="6" customWidth="1"/>
    <col min="13586" max="13824" width="9.140625" style="6"/>
    <col min="13825" max="13825" width="5.140625" style="6" customWidth="1"/>
    <col min="13826" max="13826" width="41.42578125" style="6" customWidth="1"/>
    <col min="13827" max="13827" width="14.7109375" style="6" customWidth="1"/>
    <col min="13828" max="13828" width="0" style="6" hidden="1" customWidth="1"/>
    <col min="13829" max="13833" width="9.28515625" style="6" customWidth="1"/>
    <col min="13834" max="13834" width="10.28515625" style="6" customWidth="1"/>
    <col min="13835" max="13835" width="16" style="6" customWidth="1"/>
    <col min="13836" max="13836" width="12.42578125" style="6" customWidth="1"/>
    <col min="13837" max="13837" width="12" style="6" customWidth="1"/>
    <col min="13838" max="13838" width="12.42578125" style="6" customWidth="1"/>
    <col min="13839" max="13839" width="13.140625" style="6" customWidth="1"/>
    <col min="13840" max="13841" width="13.42578125" style="6" customWidth="1"/>
    <col min="13842" max="14080" width="9.140625" style="6"/>
    <col min="14081" max="14081" width="5.140625" style="6" customWidth="1"/>
    <col min="14082" max="14082" width="41.42578125" style="6" customWidth="1"/>
    <col min="14083" max="14083" width="14.7109375" style="6" customWidth="1"/>
    <col min="14084" max="14084" width="0" style="6" hidden="1" customWidth="1"/>
    <col min="14085" max="14089" width="9.28515625" style="6" customWidth="1"/>
    <col min="14090" max="14090" width="10.28515625" style="6" customWidth="1"/>
    <col min="14091" max="14091" width="16" style="6" customWidth="1"/>
    <col min="14092" max="14092" width="12.42578125" style="6" customWidth="1"/>
    <col min="14093" max="14093" width="12" style="6" customWidth="1"/>
    <col min="14094" max="14094" width="12.42578125" style="6" customWidth="1"/>
    <col min="14095" max="14095" width="13.140625" style="6" customWidth="1"/>
    <col min="14096" max="14097" width="13.42578125" style="6" customWidth="1"/>
    <col min="14098" max="14336" width="9.140625" style="6"/>
    <col min="14337" max="14337" width="5.140625" style="6" customWidth="1"/>
    <col min="14338" max="14338" width="41.42578125" style="6" customWidth="1"/>
    <col min="14339" max="14339" width="14.7109375" style="6" customWidth="1"/>
    <col min="14340" max="14340" width="0" style="6" hidden="1" customWidth="1"/>
    <col min="14341" max="14345" width="9.28515625" style="6" customWidth="1"/>
    <col min="14346" max="14346" width="10.28515625" style="6" customWidth="1"/>
    <col min="14347" max="14347" width="16" style="6" customWidth="1"/>
    <col min="14348" max="14348" width="12.42578125" style="6" customWidth="1"/>
    <col min="14349" max="14349" width="12" style="6" customWidth="1"/>
    <col min="14350" max="14350" width="12.42578125" style="6" customWidth="1"/>
    <col min="14351" max="14351" width="13.140625" style="6" customWidth="1"/>
    <col min="14352" max="14353" width="13.42578125" style="6" customWidth="1"/>
    <col min="14354" max="14592" width="9.140625" style="6"/>
    <col min="14593" max="14593" width="5.140625" style="6" customWidth="1"/>
    <col min="14594" max="14594" width="41.42578125" style="6" customWidth="1"/>
    <col min="14595" max="14595" width="14.7109375" style="6" customWidth="1"/>
    <col min="14596" max="14596" width="0" style="6" hidden="1" customWidth="1"/>
    <col min="14597" max="14601" width="9.28515625" style="6" customWidth="1"/>
    <col min="14602" max="14602" width="10.28515625" style="6" customWidth="1"/>
    <col min="14603" max="14603" width="16" style="6" customWidth="1"/>
    <col min="14604" max="14604" width="12.42578125" style="6" customWidth="1"/>
    <col min="14605" max="14605" width="12" style="6" customWidth="1"/>
    <col min="14606" max="14606" width="12.42578125" style="6" customWidth="1"/>
    <col min="14607" max="14607" width="13.140625" style="6" customWidth="1"/>
    <col min="14608" max="14609" width="13.42578125" style="6" customWidth="1"/>
    <col min="14610" max="14848" width="9.140625" style="6"/>
    <col min="14849" max="14849" width="5.140625" style="6" customWidth="1"/>
    <col min="14850" max="14850" width="41.42578125" style="6" customWidth="1"/>
    <col min="14851" max="14851" width="14.7109375" style="6" customWidth="1"/>
    <col min="14852" max="14852" width="0" style="6" hidden="1" customWidth="1"/>
    <col min="14853" max="14857" width="9.28515625" style="6" customWidth="1"/>
    <col min="14858" max="14858" width="10.28515625" style="6" customWidth="1"/>
    <col min="14859" max="14859" width="16" style="6" customWidth="1"/>
    <col min="14860" max="14860" width="12.42578125" style="6" customWidth="1"/>
    <col min="14861" max="14861" width="12" style="6" customWidth="1"/>
    <col min="14862" max="14862" width="12.42578125" style="6" customWidth="1"/>
    <col min="14863" max="14863" width="13.140625" style="6" customWidth="1"/>
    <col min="14864" max="14865" width="13.42578125" style="6" customWidth="1"/>
    <col min="14866" max="15104" width="9.140625" style="6"/>
    <col min="15105" max="15105" width="5.140625" style="6" customWidth="1"/>
    <col min="15106" max="15106" width="41.42578125" style="6" customWidth="1"/>
    <col min="15107" max="15107" width="14.7109375" style="6" customWidth="1"/>
    <col min="15108" max="15108" width="0" style="6" hidden="1" customWidth="1"/>
    <col min="15109" max="15113" width="9.28515625" style="6" customWidth="1"/>
    <col min="15114" max="15114" width="10.28515625" style="6" customWidth="1"/>
    <col min="15115" max="15115" width="16" style="6" customWidth="1"/>
    <col min="15116" max="15116" width="12.42578125" style="6" customWidth="1"/>
    <col min="15117" max="15117" width="12" style="6" customWidth="1"/>
    <col min="15118" max="15118" width="12.42578125" style="6" customWidth="1"/>
    <col min="15119" max="15119" width="13.140625" style="6" customWidth="1"/>
    <col min="15120" max="15121" width="13.42578125" style="6" customWidth="1"/>
    <col min="15122" max="15360" width="9.140625" style="6"/>
    <col min="15361" max="15361" width="5.140625" style="6" customWidth="1"/>
    <col min="15362" max="15362" width="41.42578125" style="6" customWidth="1"/>
    <col min="15363" max="15363" width="14.7109375" style="6" customWidth="1"/>
    <col min="15364" max="15364" width="0" style="6" hidden="1" customWidth="1"/>
    <col min="15365" max="15369" width="9.28515625" style="6" customWidth="1"/>
    <col min="15370" max="15370" width="10.28515625" style="6" customWidth="1"/>
    <col min="15371" max="15371" width="16" style="6" customWidth="1"/>
    <col min="15372" max="15372" width="12.42578125" style="6" customWidth="1"/>
    <col min="15373" max="15373" width="12" style="6" customWidth="1"/>
    <col min="15374" max="15374" width="12.42578125" style="6" customWidth="1"/>
    <col min="15375" max="15375" width="13.140625" style="6" customWidth="1"/>
    <col min="15376" max="15377" width="13.42578125" style="6" customWidth="1"/>
    <col min="15378" max="15616" width="9.140625" style="6"/>
    <col min="15617" max="15617" width="5.140625" style="6" customWidth="1"/>
    <col min="15618" max="15618" width="41.42578125" style="6" customWidth="1"/>
    <col min="15619" max="15619" width="14.7109375" style="6" customWidth="1"/>
    <col min="15620" max="15620" width="0" style="6" hidden="1" customWidth="1"/>
    <col min="15621" max="15625" width="9.28515625" style="6" customWidth="1"/>
    <col min="15626" max="15626" width="10.28515625" style="6" customWidth="1"/>
    <col min="15627" max="15627" width="16" style="6" customWidth="1"/>
    <col min="15628" max="15628" width="12.42578125" style="6" customWidth="1"/>
    <col min="15629" max="15629" width="12" style="6" customWidth="1"/>
    <col min="15630" max="15630" width="12.42578125" style="6" customWidth="1"/>
    <col min="15631" max="15631" width="13.140625" style="6" customWidth="1"/>
    <col min="15632" max="15633" width="13.42578125" style="6" customWidth="1"/>
    <col min="15634" max="15872" width="9.140625" style="6"/>
    <col min="15873" max="15873" width="5.140625" style="6" customWidth="1"/>
    <col min="15874" max="15874" width="41.42578125" style="6" customWidth="1"/>
    <col min="15875" max="15875" width="14.7109375" style="6" customWidth="1"/>
    <col min="15876" max="15876" width="0" style="6" hidden="1" customWidth="1"/>
    <col min="15877" max="15881" width="9.28515625" style="6" customWidth="1"/>
    <col min="15882" max="15882" width="10.28515625" style="6" customWidth="1"/>
    <col min="15883" max="15883" width="16" style="6" customWidth="1"/>
    <col min="15884" max="15884" width="12.42578125" style="6" customWidth="1"/>
    <col min="15885" max="15885" width="12" style="6" customWidth="1"/>
    <col min="15886" max="15886" width="12.42578125" style="6" customWidth="1"/>
    <col min="15887" max="15887" width="13.140625" style="6" customWidth="1"/>
    <col min="15888" max="15889" width="13.42578125" style="6" customWidth="1"/>
    <col min="15890" max="16128" width="9.140625" style="6"/>
    <col min="16129" max="16129" width="5.140625" style="6" customWidth="1"/>
    <col min="16130" max="16130" width="41.42578125" style="6" customWidth="1"/>
    <col min="16131" max="16131" width="14.7109375" style="6" customWidth="1"/>
    <col min="16132" max="16132" width="0" style="6" hidden="1" customWidth="1"/>
    <col min="16133" max="16137" width="9.28515625" style="6" customWidth="1"/>
    <col min="16138" max="16138" width="10.28515625" style="6" customWidth="1"/>
    <col min="16139" max="16139" width="16" style="6" customWidth="1"/>
    <col min="16140" max="16140" width="12.42578125" style="6" customWidth="1"/>
    <col min="16141" max="16141" width="12" style="6" customWidth="1"/>
    <col min="16142" max="16142" width="12.42578125" style="6" customWidth="1"/>
    <col min="16143" max="16143" width="13.140625" style="6" customWidth="1"/>
    <col min="16144" max="16145" width="13.42578125" style="6" customWidth="1"/>
    <col min="16146" max="16384" width="9.140625" style="6"/>
  </cols>
  <sheetData>
    <row r="1" spans="1:26" s="34" customFormat="1" ht="37.5" customHeight="1" x14ac:dyDescent="0.2">
      <c r="A1" s="65" t="s">
        <v>169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s="34" customFormat="1" ht="21.75" customHeight="1" x14ac:dyDescent="0.3">
      <c r="A2" s="66" t="s">
        <v>277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34" customFormat="1" ht="15" customHeight="1" x14ac:dyDescent="0.25">
      <c r="A3" s="67" t="s">
        <v>170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s="34" customFormat="1" ht="9" customHeight="1" x14ac:dyDescent="0.25">
      <c r="A4" s="35"/>
      <c r="B4" s="36"/>
      <c r="C4" s="36"/>
      <c r="D4" s="36"/>
      <c r="E4" s="36"/>
      <c r="F4" s="36"/>
      <c r="G4" s="36"/>
      <c r="H4" s="36"/>
      <c r="I4" s="36"/>
      <c r="J4" s="37"/>
      <c r="K4" s="37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s="34" customFormat="1" ht="18.75" customHeight="1" x14ac:dyDescent="0.2">
      <c r="A5" s="68" t="s">
        <v>7</v>
      </c>
      <c r="B5" s="68" t="s">
        <v>171</v>
      </c>
      <c r="C5" s="68" t="s">
        <v>8</v>
      </c>
      <c r="D5" s="68" t="s">
        <v>9</v>
      </c>
      <c r="E5" s="68"/>
      <c r="F5" s="68"/>
      <c r="G5" s="68"/>
      <c r="H5" s="68"/>
      <c r="I5" s="68"/>
      <c r="J5" s="68"/>
      <c r="K5" s="68" t="s">
        <v>10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s="34" customFormat="1" ht="36" customHeight="1" x14ac:dyDescent="0.2">
      <c r="A6" s="68"/>
      <c r="B6" s="68"/>
      <c r="C6" s="68"/>
      <c r="D6" s="38" t="s">
        <v>172</v>
      </c>
      <c r="E6" s="38" t="s">
        <v>173</v>
      </c>
      <c r="F6" s="38" t="s">
        <v>174</v>
      </c>
      <c r="G6" s="38" t="s">
        <v>175</v>
      </c>
      <c r="H6" s="38" t="s">
        <v>176</v>
      </c>
      <c r="I6" s="38" t="s">
        <v>177</v>
      </c>
      <c r="J6" s="38" t="s">
        <v>178</v>
      </c>
      <c r="K6" s="68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s="34" customFormat="1" ht="22.5" customHeight="1" x14ac:dyDescent="0.2">
      <c r="A7" s="68" t="s">
        <v>179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s="34" customFormat="1" ht="195.75" customHeight="1" x14ac:dyDescent="0.2">
      <c r="A8" s="124">
        <v>1</v>
      </c>
      <c r="B8" s="125" t="s">
        <v>180</v>
      </c>
      <c r="C8" s="40" t="s">
        <v>78</v>
      </c>
      <c r="D8" s="126">
        <v>310.5</v>
      </c>
      <c r="E8" s="48">
        <v>371.3</v>
      </c>
      <c r="F8" s="48">
        <v>312.82</v>
      </c>
      <c r="G8" s="127">
        <v>276.01</v>
      </c>
      <c r="H8" s="127">
        <v>276.67</v>
      </c>
      <c r="I8" s="48">
        <v>277.33999999999997</v>
      </c>
      <c r="J8" s="128">
        <v>278.2</v>
      </c>
      <c r="K8" s="154" t="s">
        <v>278</v>
      </c>
      <c r="L8" s="43">
        <f t="shared" ref="L8:P13" si="0">+F8/E8*100</f>
        <v>84.249932669000799</v>
      </c>
      <c r="M8" s="43">
        <f t="shared" si="0"/>
        <v>88.232849562048472</v>
      </c>
      <c r="N8" s="43">
        <f t="shared" si="0"/>
        <v>100.23912177095033</v>
      </c>
      <c r="O8" s="43">
        <f t="shared" si="0"/>
        <v>100.24216575703906</v>
      </c>
      <c r="P8" s="43">
        <f t="shared" si="0"/>
        <v>100.31008869979088</v>
      </c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s="34" customFormat="1" ht="180.75" customHeight="1" x14ac:dyDescent="0.2">
      <c r="A9" s="124">
        <v>2</v>
      </c>
      <c r="B9" s="125" t="s">
        <v>181</v>
      </c>
      <c r="C9" s="40" t="s">
        <v>182</v>
      </c>
      <c r="D9" s="126">
        <v>32.5</v>
      </c>
      <c r="E9" s="48">
        <v>27.79</v>
      </c>
      <c r="F9" s="48">
        <v>32.450000000000003</v>
      </c>
      <c r="G9" s="129">
        <v>32.79</v>
      </c>
      <c r="H9" s="129">
        <v>32.950000000000003</v>
      </c>
      <c r="I9" s="48">
        <v>33.11</v>
      </c>
      <c r="J9" s="128">
        <v>33.28</v>
      </c>
      <c r="K9" s="154" t="s">
        <v>279</v>
      </c>
      <c r="L9" s="43">
        <f t="shared" si="0"/>
        <v>116.76862180640519</v>
      </c>
      <c r="M9" s="43">
        <f t="shared" si="0"/>
        <v>101.0477657935285</v>
      </c>
      <c r="N9" s="43">
        <f t="shared" si="0"/>
        <v>100.48795364440379</v>
      </c>
      <c r="O9" s="43">
        <f t="shared" si="0"/>
        <v>100.48558421851288</v>
      </c>
      <c r="P9" s="43">
        <f t="shared" si="0"/>
        <v>100.51344004832376</v>
      </c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s="34" customFormat="1" ht="54" customHeight="1" x14ac:dyDescent="0.2">
      <c r="A10" s="124">
        <v>3</v>
      </c>
      <c r="B10" s="125" t="s">
        <v>183</v>
      </c>
      <c r="C10" s="40" t="s">
        <v>184</v>
      </c>
      <c r="D10" s="130">
        <v>4417</v>
      </c>
      <c r="E10" s="48">
        <v>22780</v>
      </c>
      <c r="F10" s="48">
        <v>5038</v>
      </c>
      <c r="G10" s="129">
        <f>285.0608/39455*1000000</f>
        <v>7224.9600811050559</v>
      </c>
      <c r="H10" s="129">
        <v>7225</v>
      </c>
      <c r="I10" s="48">
        <v>7225</v>
      </c>
      <c r="J10" s="128">
        <v>7225</v>
      </c>
      <c r="K10" s="131"/>
      <c r="L10" s="43">
        <f t="shared" si="0"/>
        <v>22.115891132572433</v>
      </c>
      <c r="M10" s="43">
        <f t="shared" si="0"/>
        <v>143.4092910104219</v>
      </c>
      <c r="N10" s="43">
        <f t="shared" si="0"/>
        <v>100.00055251370937</v>
      </c>
      <c r="O10" s="43">
        <f t="shared" si="0"/>
        <v>100</v>
      </c>
      <c r="P10" s="43">
        <f t="shared" si="0"/>
        <v>100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s="34" customFormat="1" ht="82.5" customHeight="1" x14ac:dyDescent="0.2">
      <c r="A11" s="124">
        <v>4</v>
      </c>
      <c r="B11" s="125" t="s">
        <v>185</v>
      </c>
      <c r="C11" s="40" t="s">
        <v>182</v>
      </c>
      <c r="D11" s="126">
        <v>5.7</v>
      </c>
      <c r="E11" s="48">
        <v>85.6</v>
      </c>
      <c r="F11" s="48">
        <v>85.6</v>
      </c>
      <c r="G11" s="129">
        <v>85.6</v>
      </c>
      <c r="H11" s="129">
        <v>85.6</v>
      </c>
      <c r="I11" s="48">
        <v>85.6</v>
      </c>
      <c r="J11" s="128">
        <v>85.6</v>
      </c>
      <c r="K11" s="131"/>
      <c r="L11" s="43">
        <f t="shared" si="0"/>
        <v>100</v>
      </c>
      <c r="M11" s="43">
        <f t="shared" si="0"/>
        <v>100</v>
      </c>
      <c r="N11" s="43">
        <f t="shared" si="0"/>
        <v>100</v>
      </c>
      <c r="O11" s="43">
        <f t="shared" si="0"/>
        <v>100</v>
      </c>
      <c r="P11" s="43">
        <f t="shared" si="0"/>
        <v>100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s="34" customFormat="1" ht="53.25" customHeight="1" x14ac:dyDescent="0.2">
      <c r="A12" s="124">
        <v>5</v>
      </c>
      <c r="B12" s="125" t="s">
        <v>186</v>
      </c>
      <c r="C12" s="40" t="s">
        <v>182</v>
      </c>
      <c r="D12" s="126">
        <v>100</v>
      </c>
      <c r="E12" s="48">
        <v>0</v>
      </c>
      <c r="F12" s="48">
        <v>0</v>
      </c>
      <c r="G12" s="129">
        <v>0</v>
      </c>
      <c r="H12" s="129">
        <v>0</v>
      </c>
      <c r="I12" s="48">
        <v>0</v>
      </c>
      <c r="J12" s="128">
        <v>0</v>
      </c>
      <c r="K12" s="131"/>
      <c r="L12" s="43" t="e">
        <f t="shared" si="0"/>
        <v>#DIV/0!</v>
      </c>
      <c r="M12" s="43" t="e">
        <f t="shared" si="0"/>
        <v>#DIV/0!</v>
      </c>
      <c r="N12" s="43" t="e">
        <f t="shared" si="0"/>
        <v>#DIV/0!</v>
      </c>
      <c r="O12" s="43" t="e">
        <f t="shared" si="0"/>
        <v>#DIV/0!</v>
      </c>
      <c r="P12" s="43" t="e">
        <f t="shared" si="0"/>
        <v>#DIV/0!</v>
      </c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s="34" customFormat="1" ht="101.25" customHeight="1" x14ac:dyDescent="0.2">
      <c r="A13" s="124">
        <v>6</v>
      </c>
      <c r="B13" s="125" t="s">
        <v>187</v>
      </c>
      <c r="C13" s="40" t="s">
        <v>182</v>
      </c>
      <c r="D13" s="126">
        <v>80</v>
      </c>
      <c r="E13" s="48">
        <v>58.1</v>
      </c>
      <c r="F13" s="48">
        <v>50</v>
      </c>
      <c r="G13" s="129">
        <v>58.91</v>
      </c>
      <c r="H13" s="129">
        <v>58.9</v>
      </c>
      <c r="I13" s="48">
        <v>58.9</v>
      </c>
      <c r="J13" s="128">
        <v>58.9</v>
      </c>
      <c r="K13" s="131"/>
      <c r="L13" s="43">
        <f t="shared" si="0"/>
        <v>86.058519793459553</v>
      </c>
      <c r="M13" s="43">
        <f t="shared" si="0"/>
        <v>117.82</v>
      </c>
      <c r="N13" s="43">
        <f t="shared" si="0"/>
        <v>99.983024953318619</v>
      </c>
      <c r="O13" s="43">
        <f t="shared" si="0"/>
        <v>100</v>
      </c>
      <c r="P13" s="43">
        <f t="shared" si="0"/>
        <v>100</v>
      </c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s="34" customFormat="1" ht="144" customHeight="1" x14ac:dyDescent="0.2">
      <c r="A14" s="124">
        <v>7</v>
      </c>
      <c r="B14" s="125" t="s">
        <v>188</v>
      </c>
      <c r="C14" s="40" t="s">
        <v>182</v>
      </c>
      <c r="D14" s="126">
        <v>0.3</v>
      </c>
      <c r="E14" s="48">
        <v>0</v>
      </c>
      <c r="F14" s="48">
        <v>0</v>
      </c>
      <c r="G14" s="129">
        <v>0</v>
      </c>
      <c r="H14" s="129">
        <v>0</v>
      </c>
      <c r="I14" s="48">
        <v>0</v>
      </c>
      <c r="J14" s="128">
        <v>0</v>
      </c>
      <c r="K14" s="131"/>
      <c r="L14" s="43"/>
      <c r="M14" s="43"/>
      <c r="N14" s="43"/>
      <c r="O14" s="43">
        <f>+N17*O15</f>
        <v>18984.938360257966</v>
      </c>
      <c r="P14" s="43">
        <f>+O14*P15</f>
        <v>18995.027522417415</v>
      </c>
      <c r="Q14" s="43">
        <f>+P14*Q15</f>
        <v>18995.027522417415</v>
      </c>
      <c r="R14" s="43"/>
      <c r="S14" s="43"/>
      <c r="T14" s="43"/>
      <c r="U14" s="43">
        <f>+T16*U15</f>
        <v>29337.60585770899</v>
      </c>
      <c r="V14" s="43">
        <f>+U14*V15</f>
        <v>31009.46462970812</v>
      </c>
      <c r="W14" s="43">
        <f>+V14*W15</f>
        <v>32777.025597767948</v>
      </c>
      <c r="X14" s="43"/>
      <c r="Y14" s="43"/>
      <c r="Z14" s="43"/>
    </row>
    <row r="15" spans="1:26" s="34" customFormat="1" ht="31.9" customHeight="1" x14ac:dyDescent="0.2">
      <c r="A15" s="157">
        <v>8</v>
      </c>
      <c r="B15" s="125" t="s">
        <v>189</v>
      </c>
      <c r="C15" s="40"/>
      <c r="D15" s="132"/>
      <c r="E15" s="48"/>
      <c r="F15" s="48"/>
      <c r="G15" s="129"/>
      <c r="H15" s="129"/>
      <c r="I15" s="48"/>
      <c r="J15" s="128"/>
      <c r="K15" s="131"/>
      <c r="L15" s="43"/>
      <c r="M15" s="43"/>
      <c r="N15" s="43"/>
      <c r="O15" s="43">
        <f>+O16/N16</f>
        <v>0.99781836274097424</v>
      </c>
      <c r="P15" s="43">
        <f>+P16/O16</f>
        <v>1.0005314298086196</v>
      </c>
      <c r="Q15" s="43">
        <f>+Q16/P16</f>
        <v>1</v>
      </c>
      <c r="R15" s="43"/>
      <c r="S15" s="43"/>
      <c r="T15" s="43"/>
      <c r="U15" s="43">
        <f>+U17/T17</f>
        <v>1.0569977178554595</v>
      </c>
      <c r="V15" s="43">
        <f>+V17/U17</f>
        <v>1.0569868850276281</v>
      </c>
      <c r="W15" s="43">
        <f>+W17/V17</f>
        <v>1.0570006928261007</v>
      </c>
      <c r="X15" s="43"/>
      <c r="Y15" s="43"/>
      <c r="Z15" s="43"/>
    </row>
    <row r="16" spans="1:26" s="34" customFormat="1" ht="33.75" customHeight="1" x14ac:dyDescent="0.2">
      <c r="A16" s="157"/>
      <c r="B16" s="125" t="s">
        <v>190</v>
      </c>
      <c r="C16" s="40" t="s">
        <v>184</v>
      </c>
      <c r="D16" s="130">
        <v>25484</v>
      </c>
      <c r="E16" s="129">
        <v>31503.1</v>
      </c>
      <c r="F16" s="129">
        <v>32281.3</v>
      </c>
      <c r="G16" s="129">
        <v>33699.5</v>
      </c>
      <c r="H16" s="129">
        <v>33699.5</v>
      </c>
      <c r="I16" s="129">
        <v>33699.5</v>
      </c>
      <c r="J16" s="129">
        <v>33699.5</v>
      </c>
      <c r="K16" s="131"/>
      <c r="L16" s="43"/>
      <c r="M16" s="43"/>
      <c r="N16" s="43">
        <v>18330.27</v>
      </c>
      <c r="O16" s="43">
        <v>18290.28</v>
      </c>
      <c r="P16" s="43">
        <v>18300</v>
      </c>
      <c r="Q16" s="43">
        <v>18300</v>
      </c>
      <c r="R16" s="43"/>
      <c r="S16" s="43"/>
      <c r="T16" s="43">
        <v>27755.599999999999</v>
      </c>
      <c r="U16" s="43">
        <v>27611.99</v>
      </c>
      <c r="V16" s="43">
        <v>27620</v>
      </c>
      <c r="W16" s="43">
        <v>27620</v>
      </c>
      <c r="X16" s="43"/>
      <c r="Y16" s="43"/>
      <c r="Z16" s="43"/>
    </row>
    <row r="17" spans="1:26" s="34" customFormat="1" ht="33.75" customHeight="1" x14ac:dyDescent="0.2">
      <c r="A17" s="157"/>
      <c r="B17" s="125" t="s">
        <v>191</v>
      </c>
      <c r="C17" s="40" t="s">
        <v>184</v>
      </c>
      <c r="D17" s="126">
        <v>16438.8</v>
      </c>
      <c r="E17" s="48">
        <v>16308</v>
      </c>
      <c r="F17" s="48">
        <v>16856</v>
      </c>
      <c r="G17" s="133">
        <v>16635</v>
      </c>
      <c r="H17" s="133">
        <v>16798</v>
      </c>
      <c r="I17" s="133">
        <v>16798</v>
      </c>
      <c r="J17" s="134">
        <v>16798</v>
      </c>
      <c r="K17" s="131"/>
      <c r="L17" s="44">
        <v>17098</v>
      </c>
      <c r="M17" s="44">
        <v>17984.099999999999</v>
      </c>
      <c r="N17" s="45">
        <v>19026.447166302856</v>
      </c>
      <c r="O17" s="44">
        <v>19974.5</v>
      </c>
      <c r="P17" s="44">
        <v>20695.400000000001</v>
      </c>
      <c r="Q17" s="46">
        <v>21458.7</v>
      </c>
      <c r="R17" s="44">
        <v>30641.4</v>
      </c>
      <c r="S17" s="44">
        <v>26894.5</v>
      </c>
      <c r="T17" s="45">
        <v>28422.010277327896</v>
      </c>
      <c r="U17" s="44">
        <v>30042</v>
      </c>
      <c r="V17" s="44">
        <v>31754</v>
      </c>
      <c r="W17" s="46">
        <v>33564</v>
      </c>
      <c r="X17" s="43"/>
      <c r="Y17" s="43"/>
      <c r="Z17" s="43"/>
    </row>
    <row r="18" spans="1:26" s="34" customFormat="1" ht="31.9" customHeight="1" x14ac:dyDescent="0.2">
      <c r="A18" s="157"/>
      <c r="B18" s="125" t="s">
        <v>192</v>
      </c>
      <c r="C18" s="40" t="s">
        <v>184</v>
      </c>
      <c r="D18" s="126">
        <v>29120.400000000001</v>
      </c>
      <c r="E18" s="48">
        <v>20641</v>
      </c>
      <c r="F18" s="48">
        <v>22766</v>
      </c>
      <c r="G18" s="48">
        <v>22045</v>
      </c>
      <c r="H18" s="133">
        <v>22438</v>
      </c>
      <c r="I18" s="133">
        <v>22438</v>
      </c>
      <c r="J18" s="133">
        <v>22438</v>
      </c>
      <c r="K18" s="131"/>
      <c r="L18" s="43"/>
      <c r="M18" s="43"/>
      <c r="N18" s="43"/>
      <c r="O18" s="43">
        <f t="shared" ref="O18:S23" si="1">+F16/E16*100</f>
        <v>102.47023308817226</v>
      </c>
      <c r="P18" s="43">
        <f t="shared" si="1"/>
        <v>104.39325553803596</v>
      </c>
      <c r="Q18" s="43">
        <f t="shared" si="1"/>
        <v>100</v>
      </c>
      <c r="R18" s="43">
        <f t="shared" si="1"/>
        <v>100</v>
      </c>
      <c r="S18" s="43">
        <f t="shared" si="1"/>
        <v>100</v>
      </c>
      <c r="T18" s="43"/>
      <c r="U18" s="43"/>
      <c r="V18" s="43"/>
      <c r="W18" s="43"/>
      <c r="X18" s="43"/>
      <c r="Y18" s="43"/>
      <c r="Z18" s="43"/>
    </row>
    <row r="19" spans="1:26" s="34" customFormat="1" ht="33" customHeight="1" x14ac:dyDescent="0.2">
      <c r="A19" s="157"/>
      <c r="B19" s="125" t="s">
        <v>193</v>
      </c>
      <c r="C19" s="40" t="s">
        <v>184</v>
      </c>
      <c r="D19" s="126">
        <v>35458</v>
      </c>
      <c r="E19" s="48">
        <v>30137</v>
      </c>
      <c r="F19" s="48">
        <v>30763</v>
      </c>
      <c r="G19" s="48">
        <v>30672</v>
      </c>
      <c r="H19" s="133">
        <v>30553</v>
      </c>
      <c r="I19" s="133">
        <v>30553</v>
      </c>
      <c r="J19" s="133">
        <v>30553</v>
      </c>
      <c r="K19" s="131"/>
      <c r="L19" s="43"/>
      <c r="M19" s="43"/>
      <c r="N19" s="43"/>
      <c r="O19" s="43">
        <f t="shared" si="1"/>
        <v>103.36031395634045</v>
      </c>
      <c r="P19" s="43">
        <f t="shared" si="1"/>
        <v>98.688894162316089</v>
      </c>
      <c r="Q19" s="43">
        <f t="shared" si="1"/>
        <v>100.97986173730087</v>
      </c>
      <c r="R19" s="43">
        <f t="shared" si="1"/>
        <v>100</v>
      </c>
      <c r="S19" s="43">
        <f t="shared" si="1"/>
        <v>100</v>
      </c>
      <c r="T19" s="43"/>
      <c r="U19" s="43"/>
      <c r="V19" s="43"/>
      <c r="W19" s="43"/>
      <c r="X19" s="43"/>
      <c r="Y19" s="43"/>
      <c r="Z19" s="43"/>
    </row>
    <row r="20" spans="1:26" s="34" customFormat="1" ht="32.450000000000003" customHeight="1" x14ac:dyDescent="0.2">
      <c r="A20" s="157"/>
      <c r="B20" s="125" t="s">
        <v>194</v>
      </c>
      <c r="C20" s="40" t="s">
        <v>184</v>
      </c>
      <c r="D20" s="126">
        <v>16548.900000000001</v>
      </c>
      <c r="E20" s="48">
        <v>19611.599999999999</v>
      </c>
      <c r="F20" s="48">
        <v>21885.200000000001</v>
      </c>
      <c r="G20" s="48">
        <v>22156.6</v>
      </c>
      <c r="H20" s="133">
        <v>25841</v>
      </c>
      <c r="I20" s="133">
        <v>25841</v>
      </c>
      <c r="J20" s="133">
        <v>25841</v>
      </c>
      <c r="K20" s="131"/>
      <c r="L20" s="43"/>
      <c r="M20" s="43"/>
      <c r="N20" s="43"/>
      <c r="O20" s="43">
        <f t="shared" si="1"/>
        <v>110.29504384477495</v>
      </c>
      <c r="P20" s="43">
        <f t="shared" si="1"/>
        <v>96.832996573838187</v>
      </c>
      <c r="Q20" s="43">
        <f t="shared" si="1"/>
        <v>101.78271716942618</v>
      </c>
      <c r="R20" s="43">
        <f t="shared" si="1"/>
        <v>100</v>
      </c>
      <c r="S20" s="43">
        <f t="shared" si="1"/>
        <v>100</v>
      </c>
      <c r="T20" s="43"/>
      <c r="U20" s="43"/>
      <c r="V20" s="43"/>
      <c r="W20" s="43"/>
      <c r="X20" s="43"/>
      <c r="Y20" s="43"/>
      <c r="Z20" s="43"/>
    </row>
    <row r="21" spans="1:26" s="34" customFormat="1" ht="32.450000000000003" customHeight="1" x14ac:dyDescent="0.2">
      <c r="A21" s="157"/>
      <c r="B21" s="125" t="s">
        <v>195</v>
      </c>
      <c r="C21" s="40" t="s">
        <v>184</v>
      </c>
      <c r="D21" s="126">
        <v>20974.799999999999</v>
      </c>
      <c r="E21" s="129">
        <v>0</v>
      </c>
      <c r="F21" s="129">
        <v>0</v>
      </c>
      <c r="G21" s="129">
        <v>0</v>
      </c>
      <c r="H21" s="129">
        <v>0</v>
      </c>
      <c r="I21" s="48">
        <v>0</v>
      </c>
      <c r="J21" s="128">
        <v>0</v>
      </c>
      <c r="K21" s="131"/>
      <c r="L21" s="43"/>
      <c r="M21" s="43"/>
      <c r="N21" s="43"/>
      <c r="O21" s="43">
        <f t="shared" si="1"/>
        <v>102.0771808740087</v>
      </c>
      <c r="P21" s="43">
        <f t="shared" si="1"/>
        <v>99.704190098494948</v>
      </c>
      <c r="Q21" s="43">
        <f t="shared" si="1"/>
        <v>99.612023995826817</v>
      </c>
      <c r="R21" s="43">
        <f t="shared" si="1"/>
        <v>100</v>
      </c>
      <c r="S21" s="43">
        <f t="shared" si="1"/>
        <v>100</v>
      </c>
      <c r="T21" s="43"/>
      <c r="U21" s="43"/>
      <c r="V21" s="43"/>
      <c r="W21" s="43"/>
      <c r="X21" s="43"/>
      <c r="Y21" s="43"/>
      <c r="Z21" s="43"/>
    </row>
    <row r="22" spans="1:26" s="34" customFormat="1" ht="22.5" customHeight="1" x14ac:dyDescent="0.2">
      <c r="A22" s="135" t="s">
        <v>196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47">
        <v>41640</v>
      </c>
      <c r="M22" s="47">
        <v>42005</v>
      </c>
      <c r="N22" s="47">
        <v>42370</v>
      </c>
      <c r="O22" s="43">
        <f t="shared" si="1"/>
        <v>111.59313875461463</v>
      </c>
      <c r="P22" s="43">
        <f t="shared" si="1"/>
        <v>101.24010746988831</v>
      </c>
      <c r="Q22" s="43">
        <f t="shared" si="1"/>
        <v>116.62890515692841</v>
      </c>
      <c r="R22" s="43">
        <f t="shared" si="1"/>
        <v>100</v>
      </c>
      <c r="S22" s="43">
        <f t="shared" si="1"/>
        <v>100</v>
      </c>
      <c r="T22" s="43"/>
      <c r="U22" s="43"/>
      <c r="V22" s="43"/>
      <c r="W22" s="43"/>
      <c r="X22" s="43"/>
      <c r="Y22" s="43"/>
      <c r="Z22" s="43"/>
    </row>
    <row r="23" spans="1:26" s="34" customFormat="1" ht="99.75" customHeight="1" x14ac:dyDescent="0.2">
      <c r="A23" s="124">
        <v>9</v>
      </c>
      <c r="B23" s="125" t="s">
        <v>197</v>
      </c>
      <c r="C23" s="40" t="s">
        <v>182</v>
      </c>
      <c r="D23" s="126">
        <v>35.5</v>
      </c>
      <c r="E23" s="48">
        <v>56.3</v>
      </c>
      <c r="F23" s="48">
        <v>51.7</v>
      </c>
      <c r="G23" s="48">
        <v>52</v>
      </c>
      <c r="H23" s="48">
        <v>59.32</v>
      </c>
      <c r="I23" s="48">
        <v>59.41</v>
      </c>
      <c r="J23" s="128">
        <v>66.819999999999993</v>
      </c>
      <c r="K23" s="136"/>
      <c r="L23" s="43">
        <v>8872</v>
      </c>
      <c r="M23" s="43">
        <v>9469</v>
      </c>
      <c r="N23" s="43">
        <v>9936</v>
      </c>
      <c r="O23" s="43" t="e">
        <f t="shared" si="1"/>
        <v>#DIV/0!</v>
      </c>
      <c r="P23" s="43" t="e">
        <f t="shared" si="1"/>
        <v>#DIV/0!</v>
      </c>
      <c r="Q23" s="43" t="e">
        <f t="shared" si="1"/>
        <v>#DIV/0!</v>
      </c>
      <c r="R23" s="43" t="e">
        <f t="shared" si="1"/>
        <v>#DIV/0!</v>
      </c>
      <c r="S23" s="43" t="e">
        <f t="shared" si="1"/>
        <v>#DIV/0!</v>
      </c>
      <c r="T23" s="43"/>
      <c r="U23" s="43"/>
      <c r="V23" s="43"/>
      <c r="W23" s="43"/>
      <c r="X23" s="43"/>
      <c r="Y23" s="43"/>
      <c r="Z23" s="43"/>
    </row>
    <row r="24" spans="1:26" s="34" customFormat="1" ht="84" customHeight="1" x14ac:dyDescent="0.2">
      <c r="A24" s="124">
        <v>10</v>
      </c>
      <c r="B24" s="125" t="s">
        <v>198</v>
      </c>
      <c r="C24" s="40" t="s">
        <v>182</v>
      </c>
      <c r="D24" s="126">
        <v>42.5</v>
      </c>
      <c r="E24" s="48">
        <v>26.15</v>
      </c>
      <c r="F24" s="48">
        <v>23.32</v>
      </c>
      <c r="G24" s="48">
        <v>28.02</v>
      </c>
      <c r="H24" s="48">
        <v>24.45</v>
      </c>
      <c r="I24" s="48">
        <v>23.9</v>
      </c>
      <c r="J24" s="128">
        <v>23.3</v>
      </c>
      <c r="K24" s="136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s="34" customFormat="1" ht="113.25" customHeight="1" x14ac:dyDescent="0.2">
      <c r="A25" s="155">
        <v>11</v>
      </c>
      <c r="B25" s="125" t="s">
        <v>199</v>
      </c>
      <c r="C25" s="40" t="s">
        <v>182</v>
      </c>
      <c r="D25" s="130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128">
        <v>0</v>
      </c>
      <c r="K25" s="136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s="34" customFormat="1" ht="19.5" customHeight="1" x14ac:dyDescent="0.2">
      <c r="A26" s="135" t="s">
        <v>200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s="34" customFormat="1" ht="153.75" customHeight="1" x14ac:dyDescent="0.2">
      <c r="A27" s="124">
        <v>12</v>
      </c>
      <c r="B27" s="125" t="s">
        <v>201</v>
      </c>
      <c r="C27" s="40" t="s">
        <v>182</v>
      </c>
      <c r="D27" s="126">
        <v>99.3</v>
      </c>
      <c r="E27" s="48">
        <v>95.8</v>
      </c>
      <c r="F27" s="48">
        <v>92.95</v>
      </c>
      <c r="G27" s="48">
        <v>98.7</v>
      </c>
      <c r="H27" s="48">
        <v>99</v>
      </c>
      <c r="I27" s="48">
        <v>99</v>
      </c>
      <c r="J27" s="128">
        <v>99</v>
      </c>
      <c r="K27" s="136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s="34" customFormat="1" ht="117" customHeight="1" x14ac:dyDescent="0.2">
      <c r="A28" s="124">
        <v>13</v>
      </c>
      <c r="B28" s="125" t="s">
        <v>202</v>
      </c>
      <c r="C28" s="40" t="s">
        <v>182</v>
      </c>
      <c r="D28" s="126">
        <v>0.7</v>
      </c>
      <c r="E28" s="48">
        <v>4.16</v>
      </c>
      <c r="F28" s="48">
        <v>4.03</v>
      </c>
      <c r="G28" s="48">
        <v>1.3</v>
      </c>
      <c r="H28" s="48">
        <v>1</v>
      </c>
      <c r="I28" s="48">
        <v>1</v>
      </c>
      <c r="J28" s="128">
        <v>1</v>
      </c>
      <c r="K28" s="136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s="34" customFormat="1" ht="108" customHeight="1" x14ac:dyDescent="0.2">
      <c r="A29" s="124">
        <v>14</v>
      </c>
      <c r="B29" s="125" t="s">
        <v>203</v>
      </c>
      <c r="C29" s="40" t="s">
        <v>182</v>
      </c>
      <c r="D29" s="126">
        <v>100</v>
      </c>
      <c r="E29" s="48">
        <v>100</v>
      </c>
      <c r="F29" s="48">
        <v>75</v>
      </c>
      <c r="G29" s="48">
        <v>75</v>
      </c>
      <c r="H29" s="48">
        <v>75</v>
      </c>
      <c r="I29" s="48">
        <v>81</v>
      </c>
      <c r="J29" s="128">
        <v>81</v>
      </c>
      <c r="K29" s="136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s="34" customFormat="1" ht="115.5" customHeight="1" x14ac:dyDescent="0.2">
      <c r="A30" s="124">
        <v>15</v>
      </c>
      <c r="B30" s="125" t="s">
        <v>204</v>
      </c>
      <c r="C30" s="40" t="s">
        <v>182</v>
      </c>
      <c r="D30" s="126">
        <v>10</v>
      </c>
      <c r="E30" s="48">
        <v>47.4</v>
      </c>
      <c r="F30" s="48">
        <v>45</v>
      </c>
      <c r="G30" s="48">
        <v>50</v>
      </c>
      <c r="H30" s="48">
        <v>50</v>
      </c>
      <c r="I30" s="48">
        <v>50</v>
      </c>
      <c r="J30" s="128">
        <v>50</v>
      </c>
      <c r="K30" s="136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s="34" customFormat="1" ht="81.75" customHeight="1" x14ac:dyDescent="0.2">
      <c r="A31" s="124">
        <v>16</v>
      </c>
      <c r="B31" s="125" t="s">
        <v>205</v>
      </c>
      <c r="C31" s="40" t="s">
        <v>182</v>
      </c>
      <c r="D31" s="126">
        <v>41.6</v>
      </c>
      <c r="E31" s="48">
        <v>83.85</v>
      </c>
      <c r="F31" s="48">
        <v>84.1</v>
      </c>
      <c r="G31" s="48">
        <v>72.78</v>
      </c>
      <c r="H31" s="48">
        <v>75</v>
      </c>
      <c r="I31" s="48">
        <v>78</v>
      </c>
      <c r="J31" s="128">
        <v>80</v>
      </c>
      <c r="K31" s="136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s="34" customFormat="1" ht="101.25" customHeight="1" x14ac:dyDescent="0.2">
      <c r="A32" s="124">
        <v>17</v>
      </c>
      <c r="B32" s="125" t="s">
        <v>206</v>
      </c>
      <c r="C32" s="40" t="s">
        <v>182</v>
      </c>
      <c r="D32" s="126">
        <v>18.399999999999999</v>
      </c>
      <c r="E32" s="48">
        <v>16.399999999999999</v>
      </c>
      <c r="F32" s="48">
        <v>16.46</v>
      </c>
      <c r="G32" s="48">
        <v>13.6</v>
      </c>
      <c r="H32" s="48">
        <v>12</v>
      </c>
      <c r="I32" s="48">
        <v>10</v>
      </c>
      <c r="J32" s="128">
        <v>5</v>
      </c>
      <c r="K32" s="136"/>
      <c r="L32" s="43">
        <v>8928</v>
      </c>
      <c r="M32" s="43">
        <v>10647</v>
      </c>
      <c r="N32" s="43">
        <v>11586</v>
      </c>
      <c r="O32" s="43">
        <f>+N32*O34</f>
        <v>11586</v>
      </c>
      <c r="P32" s="43">
        <f>+O32*P34</f>
        <v>11586</v>
      </c>
      <c r="Q32" s="43">
        <f>+P32*Q34</f>
        <v>11586</v>
      </c>
      <c r="R32" s="43"/>
      <c r="S32" s="43"/>
      <c r="T32" s="43"/>
      <c r="U32" s="43"/>
      <c r="V32" s="43"/>
      <c r="W32" s="43"/>
      <c r="X32" s="43"/>
      <c r="Y32" s="43"/>
      <c r="Z32" s="43"/>
    </row>
    <row r="33" spans="1:26" s="34" customFormat="1" ht="87.75" customHeight="1" x14ac:dyDescent="0.2">
      <c r="A33" s="124">
        <v>18</v>
      </c>
      <c r="B33" s="125" t="s">
        <v>207</v>
      </c>
      <c r="C33" s="40" t="s">
        <v>2</v>
      </c>
      <c r="D33" s="126">
        <v>95.8</v>
      </c>
      <c r="E33" s="48">
        <v>62.2</v>
      </c>
      <c r="F33" s="48">
        <v>62.34</v>
      </c>
      <c r="G33" s="48">
        <v>65.319999999999993</v>
      </c>
      <c r="H33" s="48">
        <v>65.319999999999993</v>
      </c>
      <c r="I33" s="48">
        <v>65.319999999999993</v>
      </c>
      <c r="J33" s="128">
        <v>35.32</v>
      </c>
      <c r="K33" s="136"/>
      <c r="L33" s="44">
        <v>912444.1</v>
      </c>
      <c r="M33" s="44">
        <v>868719.3</v>
      </c>
      <c r="N33" s="44">
        <v>1004909.14</v>
      </c>
      <c r="O33" s="44">
        <v>2052374.94</v>
      </c>
      <c r="P33" s="44">
        <v>1067080.83</v>
      </c>
      <c r="Q33" s="46">
        <v>851076.48</v>
      </c>
      <c r="R33" s="43"/>
      <c r="S33" s="43"/>
      <c r="T33" s="43"/>
      <c r="U33" s="43"/>
      <c r="V33" s="43"/>
      <c r="W33" s="43"/>
      <c r="X33" s="43"/>
      <c r="Y33" s="43"/>
      <c r="Z33" s="43"/>
    </row>
    <row r="34" spans="1:26" s="34" customFormat="1" ht="117" customHeight="1" x14ac:dyDescent="0.2">
      <c r="A34" s="155">
        <v>19</v>
      </c>
      <c r="B34" s="125" t="s">
        <v>208</v>
      </c>
      <c r="C34" s="40" t="s">
        <v>182</v>
      </c>
      <c r="D34" s="126">
        <v>61.5</v>
      </c>
      <c r="E34" s="48">
        <v>64</v>
      </c>
      <c r="F34" s="48">
        <v>71.400000000000006</v>
      </c>
      <c r="G34" s="48">
        <v>80.540000000000006</v>
      </c>
      <c r="H34" s="48">
        <v>83</v>
      </c>
      <c r="I34" s="48">
        <v>85</v>
      </c>
      <c r="J34" s="128">
        <v>87</v>
      </c>
      <c r="K34" s="136"/>
      <c r="L34" s="43"/>
      <c r="M34" s="43">
        <f>+F66/E66</f>
        <v>0.99666105992518772</v>
      </c>
      <c r="N34" s="43">
        <f>+G66/F66</f>
        <v>0.99496221662468509</v>
      </c>
      <c r="O34" s="43">
        <f>+H66/G66</f>
        <v>1</v>
      </c>
      <c r="P34" s="43">
        <f>+I66/H66</f>
        <v>1</v>
      </c>
      <c r="Q34" s="43">
        <f>+J66/I66</f>
        <v>1</v>
      </c>
      <c r="R34" s="43"/>
      <c r="S34" s="43"/>
      <c r="T34" s="43"/>
      <c r="U34" s="43"/>
      <c r="V34" s="43"/>
      <c r="W34" s="43"/>
      <c r="X34" s="43"/>
      <c r="Y34" s="43"/>
      <c r="Z34" s="43"/>
    </row>
    <row r="35" spans="1:26" s="34" customFormat="1" ht="18" customHeight="1" x14ac:dyDescent="0.2">
      <c r="A35" s="135" t="s">
        <v>209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s="34" customFormat="1" ht="46.5" customHeight="1" x14ac:dyDescent="0.2">
      <c r="A36" s="137">
        <v>20</v>
      </c>
      <c r="B36" s="125" t="s">
        <v>210</v>
      </c>
      <c r="C36" s="40"/>
      <c r="D36" s="132"/>
      <c r="E36" s="132"/>
      <c r="F36" s="132"/>
      <c r="G36" s="132"/>
      <c r="H36" s="132"/>
      <c r="I36" s="132"/>
      <c r="J36" s="136"/>
      <c r="K36" s="136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s="34" customFormat="1" ht="27" customHeight="1" x14ac:dyDescent="0.2">
      <c r="A37" s="137"/>
      <c r="B37" s="125" t="s">
        <v>211</v>
      </c>
      <c r="C37" s="40" t="s">
        <v>182</v>
      </c>
      <c r="D37" s="126">
        <v>87</v>
      </c>
      <c r="E37" s="138">
        <v>86</v>
      </c>
      <c r="F37" s="138">
        <v>86</v>
      </c>
      <c r="G37" s="48">
        <v>95.7</v>
      </c>
      <c r="H37" s="48">
        <v>95.7</v>
      </c>
      <c r="I37" s="48">
        <v>95.7</v>
      </c>
      <c r="J37" s="128">
        <v>100</v>
      </c>
      <c r="K37" s="50" t="s">
        <v>312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s="34" customFormat="1" ht="18" customHeight="1" x14ac:dyDescent="0.2">
      <c r="A38" s="137"/>
      <c r="B38" s="125" t="s">
        <v>212</v>
      </c>
      <c r="C38" s="40" t="s">
        <v>182</v>
      </c>
      <c r="D38" s="126">
        <v>78</v>
      </c>
      <c r="E38" s="138">
        <v>92</v>
      </c>
      <c r="F38" s="138">
        <v>92</v>
      </c>
      <c r="G38" s="48">
        <v>100</v>
      </c>
      <c r="H38" s="48">
        <v>100</v>
      </c>
      <c r="I38" s="48">
        <v>100</v>
      </c>
      <c r="J38" s="128">
        <v>100</v>
      </c>
      <c r="K38" s="131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s="34" customFormat="1" ht="19.5" customHeight="1" x14ac:dyDescent="0.2">
      <c r="A39" s="137"/>
      <c r="B39" s="125" t="s">
        <v>213</v>
      </c>
      <c r="C39" s="40" t="s">
        <v>182</v>
      </c>
      <c r="D39" s="130">
        <v>0</v>
      </c>
      <c r="E39" s="139">
        <v>0</v>
      </c>
      <c r="F39" s="139">
        <v>0</v>
      </c>
      <c r="G39" s="48">
        <v>0</v>
      </c>
      <c r="H39" s="48">
        <v>0</v>
      </c>
      <c r="I39" s="48">
        <v>0</v>
      </c>
      <c r="J39" s="128">
        <v>0</v>
      </c>
      <c r="K39" s="131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s="34" customFormat="1" ht="99" customHeight="1" x14ac:dyDescent="0.2">
      <c r="A40" s="124">
        <v>21</v>
      </c>
      <c r="B40" s="125" t="s">
        <v>214</v>
      </c>
      <c r="C40" s="40" t="s">
        <v>182</v>
      </c>
      <c r="D40" s="126">
        <v>21.1</v>
      </c>
      <c r="E40" s="138">
        <v>3.7</v>
      </c>
      <c r="F40" s="138">
        <v>3.7</v>
      </c>
      <c r="G40" s="48">
        <v>70</v>
      </c>
      <c r="H40" s="48">
        <v>70</v>
      </c>
      <c r="I40" s="48">
        <v>70</v>
      </c>
      <c r="J40" s="128">
        <v>70</v>
      </c>
      <c r="K40" s="50" t="s">
        <v>311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s="34" customFormat="1" ht="111.75" customHeight="1" x14ac:dyDescent="0.2">
      <c r="A41" s="155">
        <v>22</v>
      </c>
      <c r="B41" s="125" t="s">
        <v>215</v>
      </c>
      <c r="C41" s="40" t="s">
        <v>182</v>
      </c>
      <c r="D41" s="130">
        <v>0</v>
      </c>
      <c r="E41" s="139">
        <v>0</v>
      </c>
      <c r="F41" s="139">
        <v>0</v>
      </c>
      <c r="G41" s="48">
        <v>0</v>
      </c>
      <c r="H41" s="48">
        <v>0</v>
      </c>
      <c r="I41" s="48">
        <v>0</v>
      </c>
      <c r="J41" s="128">
        <v>0</v>
      </c>
      <c r="K41" s="131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s="34" customFormat="1" ht="22.5" customHeight="1" x14ac:dyDescent="0.2">
      <c r="A42" s="135" t="s">
        <v>216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s="34" customFormat="1" ht="48" customHeight="1" x14ac:dyDescent="0.2">
      <c r="A43" s="124">
        <v>23</v>
      </c>
      <c r="B43" s="125" t="s">
        <v>217</v>
      </c>
      <c r="C43" s="40" t="s">
        <v>182</v>
      </c>
      <c r="D43" s="132">
        <v>10.97</v>
      </c>
      <c r="E43" s="138">
        <v>16.600000000000001</v>
      </c>
      <c r="F43" s="138">
        <v>19.399999999999999</v>
      </c>
      <c r="G43" s="48">
        <v>19.7</v>
      </c>
      <c r="H43" s="48">
        <v>20</v>
      </c>
      <c r="I43" s="48">
        <v>20.2</v>
      </c>
      <c r="J43" s="128">
        <v>20.2</v>
      </c>
      <c r="K43" s="136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s="34" customFormat="1" ht="65.25" customHeight="1" x14ac:dyDescent="0.2">
      <c r="A44" s="155" t="s">
        <v>218</v>
      </c>
      <c r="B44" s="125" t="s">
        <v>219</v>
      </c>
      <c r="C44" s="40" t="s">
        <v>182</v>
      </c>
      <c r="D44" s="126">
        <v>13.9</v>
      </c>
      <c r="E44" s="48">
        <v>55.31</v>
      </c>
      <c r="F44" s="48">
        <v>44.2</v>
      </c>
      <c r="G44" s="48">
        <v>47.4</v>
      </c>
      <c r="H44" s="48">
        <v>48</v>
      </c>
      <c r="I44" s="48">
        <v>49</v>
      </c>
      <c r="J44" s="128">
        <v>50</v>
      </c>
      <c r="K44" s="136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s="34" customFormat="1" ht="22.5" customHeight="1" x14ac:dyDescent="0.2">
      <c r="A45" s="135" t="s">
        <v>220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s="34" customFormat="1" ht="49.5" customHeight="1" x14ac:dyDescent="0.2">
      <c r="A46" s="137">
        <v>24</v>
      </c>
      <c r="B46" s="125" t="s">
        <v>221</v>
      </c>
      <c r="C46" s="40" t="s">
        <v>222</v>
      </c>
      <c r="D46" s="126">
        <v>18.899999999999999</v>
      </c>
      <c r="E46" s="48">
        <v>23.4</v>
      </c>
      <c r="F46" s="48">
        <v>21.53</v>
      </c>
      <c r="G46" s="48">
        <v>31.12</v>
      </c>
      <c r="H46" s="48">
        <v>31.12</v>
      </c>
      <c r="I46" s="48">
        <v>31.12</v>
      </c>
      <c r="J46" s="128">
        <v>31.12</v>
      </c>
      <c r="K46" s="41"/>
      <c r="L46" s="43">
        <f>+G46/F46*100</f>
        <v>144.54249883882954</v>
      </c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s="34" customFormat="1" ht="40.5" customHeight="1" x14ac:dyDescent="0.2">
      <c r="A47" s="137"/>
      <c r="B47" s="125" t="s">
        <v>223</v>
      </c>
      <c r="C47" s="40" t="s">
        <v>222</v>
      </c>
      <c r="D47" s="140">
        <v>2.1720000000000002</v>
      </c>
      <c r="E47" s="48">
        <v>0.46</v>
      </c>
      <c r="F47" s="48">
        <v>0.42</v>
      </c>
      <c r="G47" s="48">
        <v>0.44800000000000001</v>
      </c>
      <c r="H47" s="48">
        <v>0.44800000000000001</v>
      </c>
      <c r="I47" s="48">
        <v>0.44800000000000001</v>
      </c>
      <c r="J47" s="128">
        <v>0.44800000000000001</v>
      </c>
      <c r="K47" s="41"/>
      <c r="L47" s="43">
        <f>+G47/F47*100</f>
        <v>106.66666666666667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s="34" customFormat="1" ht="62.25" customHeight="1" x14ac:dyDescent="0.2">
      <c r="A48" s="137">
        <v>25</v>
      </c>
      <c r="B48" s="125" t="s">
        <v>224</v>
      </c>
      <c r="C48" s="40" t="s">
        <v>225</v>
      </c>
      <c r="D48" s="132">
        <v>15.23</v>
      </c>
      <c r="E48" s="48">
        <v>13.03</v>
      </c>
      <c r="F48" s="48">
        <v>16.2</v>
      </c>
      <c r="G48" s="48">
        <v>12.31</v>
      </c>
      <c r="H48" s="48">
        <v>12.31</v>
      </c>
      <c r="I48" s="48">
        <v>12.31</v>
      </c>
      <c r="J48" s="48">
        <v>12.31</v>
      </c>
      <c r="K48" s="141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s="34" customFormat="1" ht="101.25" customHeight="1" x14ac:dyDescent="0.2">
      <c r="A49" s="137"/>
      <c r="B49" s="142" t="s">
        <v>227</v>
      </c>
      <c r="C49" s="40" t="s">
        <v>225</v>
      </c>
      <c r="D49" s="126">
        <v>2.4</v>
      </c>
      <c r="E49" s="48">
        <v>7.97</v>
      </c>
      <c r="F49" s="48">
        <v>12.4</v>
      </c>
      <c r="G49" s="48">
        <v>7.3</v>
      </c>
      <c r="H49" s="48">
        <v>7.3</v>
      </c>
      <c r="I49" s="48">
        <v>7.3</v>
      </c>
      <c r="J49" s="48">
        <v>7.3</v>
      </c>
      <c r="K49" s="1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s="34" customFormat="1" ht="130.5" customHeight="1" x14ac:dyDescent="0.2">
      <c r="A50" s="156">
        <v>26</v>
      </c>
      <c r="B50" s="142" t="s">
        <v>228</v>
      </c>
      <c r="C50" s="144" t="s">
        <v>222</v>
      </c>
      <c r="D50" s="145"/>
      <c r="E50" s="48"/>
      <c r="F50" s="48"/>
      <c r="G50" s="48"/>
      <c r="H50" s="48"/>
      <c r="I50" s="48"/>
      <c r="J50" s="128"/>
      <c r="K50" s="71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s="34" customFormat="1" ht="35.25" customHeight="1" x14ac:dyDescent="0.2">
      <c r="A51" s="156"/>
      <c r="B51" s="146" t="s">
        <v>229</v>
      </c>
      <c r="C51" s="147"/>
      <c r="D51" s="148">
        <v>0</v>
      </c>
      <c r="E51" s="48">
        <v>0</v>
      </c>
      <c r="F51" s="48">
        <v>0</v>
      </c>
      <c r="G51" s="48">
        <v>4996.7</v>
      </c>
      <c r="H51" s="48"/>
      <c r="I51" s="48"/>
      <c r="J51" s="48"/>
      <c r="K51" s="72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s="34" customFormat="1" ht="36.75" customHeight="1" x14ac:dyDescent="0.2">
      <c r="A52" s="157"/>
      <c r="B52" s="146" t="s">
        <v>230</v>
      </c>
      <c r="C52" s="40" t="s">
        <v>222</v>
      </c>
      <c r="D52" s="132" t="s">
        <v>226</v>
      </c>
      <c r="E52" s="48">
        <v>1872620</v>
      </c>
      <c r="F52" s="149">
        <v>1108553.6000000001</v>
      </c>
      <c r="G52" s="48">
        <v>1108553.6000000001</v>
      </c>
      <c r="H52" s="48"/>
      <c r="I52" s="48"/>
      <c r="J52" s="48"/>
      <c r="K52" s="39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s="34" customFormat="1" ht="22.5" customHeight="1" x14ac:dyDescent="0.2">
      <c r="A53" s="135" t="s">
        <v>231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s="34" customFormat="1" ht="143.25" customHeight="1" x14ac:dyDescent="0.2">
      <c r="A54" s="124">
        <v>27</v>
      </c>
      <c r="B54" s="125" t="s">
        <v>232</v>
      </c>
      <c r="C54" s="40" t="s">
        <v>182</v>
      </c>
      <c r="D54" s="126">
        <v>96</v>
      </c>
      <c r="E54" s="139">
        <v>100</v>
      </c>
      <c r="F54" s="139">
        <v>100</v>
      </c>
      <c r="G54" s="139">
        <v>100</v>
      </c>
      <c r="H54" s="139">
        <v>100</v>
      </c>
      <c r="I54" s="139">
        <v>100</v>
      </c>
      <c r="J54" s="139">
        <v>100</v>
      </c>
      <c r="K54" s="136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s="34" customFormat="1" ht="323.25" customHeight="1" x14ac:dyDescent="0.2">
      <c r="A55" s="124">
        <v>28</v>
      </c>
      <c r="B55" s="125" t="s">
        <v>233</v>
      </c>
      <c r="C55" s="40" t="s">
        <v>182</v>
      </c>
      <c r="D55" s="126">
        <v>100</v>
      </c>
      <c r="E55" s="150">
        <v>62.5</v>
      </c>
      <c r="F55" s="150">
        <v>85</v>
      </c>
      <c r="G55" s="150">
        <v>90</v>
      </c>
      <c r="H55" s="150">
        <v>90</v>
      </c>
      <c r="I55" s="150">
        <v>95</v>
      </c>
      <c r="J55" s="150">
        <v>100</v>
      </c>
      <c r="K55" s="136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s="34" customFormat="1" ht="73.5" customHeight="1" x14ac:dyDescent="0.2">
      <c r="A56" s="124">
        <v>29</v>
      </c>
      <c r="B56" s="125" t="s">
        <v>234</v>
      </c>
      <c r="C56" s="40" t="s">
        <v>182</v>
      </c>
      <c r="D56" s="132">
        <v>0.1</v>
      </c>
      <c r="E56" s="151">
        <v>27.2</v>
      </c>
      <c r="F56" s="151">
        <v>29</v>
      </c>
      <c r="G56" s="48">
        <v>46.77</v>
      </c>
      <c r="H56" s="48">
        <v>46.77</v>
      </c>
      <c r="I56" s="48">
        <v>46.77</v>
      </c>
      <c r="J56" s="48">
        <v>46.77</v>
      </c>
      <c r="K56" s="41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s="34" customFormat="1" ht="105" customHeight="1" x14ac:dyDescent="0.2">
      <c r="A57" s="155">
        <v>30</v>
      </c>
      <c r="B57" s="125" t="s">
        <v>235</v>
      </c>
      <c r="C57" s="40" t="s">
        <v>182</v>
      </c>
      <c r="D57" s="126">
        <v>22.2</v>
      </c>
      <c r="E57" s="48">
        <v>15.9</v>
      </c>
      <c r="F57" s="48">
        <v>23.2</v>
      </c>
      <c r="G57" s="48">
        <v>4.38</v>
      </c>
      <c r="H57" s="48">
        <v>4.38</v>
      </c>
      <c r="I57" s="48">
        <v>4.38</v>
      </c>
      <c r="J57" s="48">
        <v>4.38</v>
      </c>
      <c r="K57" s="152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s="34" customFormat="1" ht="21.75" customHeight="1" x14ac:dyDescent="0.2">
      <c r="A58" s="135" t="s">
        <v>236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s="34" customFormat="1" ht="156.75" customHeight="1" x14ac:dyDescent="0.2">
      <c r="A59" s="124">
        <v>31</v>
      </c>
      <c r="B59" s="125" t="s">
        <v>237</v>
      </c>
      <c r="C59" s="40" t="s">
        <v>182</v>
      </c>
      <c r="D59" s="126">
        <v>39</v>
      </c>
      <c r="E59" s="48">
        <v>25.24</v>
      </c>
      <c r="F59" s="48">
        <v>35</v>
      </c>
      <c r="G59" s="48">
        <v>53.57</v>
      </c>
      <c r="H59" s="48">
        <v>85.52</v>
      </c>
      <c r="I59" s="48">
        <v>87.14</v>
      </c>
      <c r="J59" s="128">
        <v>87.27</v>
      </c>
      <c r="K59" s="49" t="s">
        <v>280</v>
      </c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s="34" customFormat="1" ht="120" customHeight="1" x14ac:dyDescent="0.2">
      <c r="A60" s="124">
        <v>32</v>
      </c>
      <c r="B60" s="125" t="s">
        <v>238</v>
      </c>
      <c r="C60" s="40" t="s">
        <v>182</v>
      </c>
      <c r="D60" s="130">
        <v>0</v>
      </c>
      <c r="E60" s="48">
        <v>0.38</v>
      </c>
      <c r="F60" s="48">
        <v>0.27</v>
      </c>
      <c r="G60" s="48">
        <v>0</v>
      </c>
      <c r="H60" s="48">
        <v>0</v>
      </c>
      <c r="I60" s="48">
        <v>0</v>
      </c>
      <c r="J60" s="128">
        <v>0</v>
      </c>
      <c r="K60" s="131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s="34" customFormat="1" ht="116.25" customHeight="1" x14ac:dyDescent="0.2">
      <c r="A61" s="124">
        <v>33</v>
      </c>
      <c r="B61" s="125" t="s">
        <v>239</v>
      </c>
      <c r="C61" s="40" t="s">
        <v>2</v>
      </c>
      <c r="D61" s="130">
        <v>0</v>
      </c>
      <c r="E61" s="48">
        <v>31723.1</v>
      </c>
      <c r="F61" s="48">
        <v>31450.1</v>
      </c>
      <c r="G61" s="48">
        <v>50917.599999999999</v>
      </c>
      <c r="H61" s="48">
        <v>50917.599999999999</v>
      </c>
      <c r="I61" s="48">
        <v>50917.599999999999</v>
      </c>
      <c r="J61" s="48">
        <v>50917.599999999999</v>
      </c>
      <c r="K61" s="50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s="34" customFormat="1" ht="117.75" customHeight="1" x14ac:dyDescent="0.2">
      <c r="A62" s="124">
        <v>34</v>
      </c>
      <c r="B62" s="125" t="s">
        <v>240</v>
      </c>
      <c r="C62" s="40" t="s">
        <v>182</v>
      </c>
      <c r="D62" s="130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134">
        <v>0</v>
      </c>
      <c r="K62" s="131"/>
      <c r="L62" s="43"/>
      <c r="M62" s="43"/>
      <c r="N62" s="43">
        <f>+G63/F63*100</f>
        <v>102.04471859187348</v>
      </c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s="34" customFormat="1" ht="144" customHeight="1" x14ac:dyDescent="0.2">
      <c r="A63" s="124">
        <v>35</v>
      </c>
      <c r="B63" s="125" t="s">
        <v>241</v>
      </c>
      <c r="C63" s="40" t="s">
        <v>184</v>
      </c>
      <c r="D63" s="40">
        <v>3518</v>
      </c>
      <c r="E63" s="150">
        <v>3875</v>
      </c>
      <c r="F63" s="150">
        <v>3905</v>
      </c>
      <c r="G63" s="139">
        <f>(3793968.95+24490869.53+11637892.32+26745210.71+1197346.83+3758667.22+76934038.93+4037906.02+4805526.8)/1000/G66</f>
        <v>3984.8462610126589</v>
      </c>
      <c r="H63" s="139">
        <f>(1553774.96+29188031+11857968+25936670.01+1086382.88+1066739+78309160.37+2155512.1+2853660.8)/1000/H66</f>
        <v>3898.9341549367091</v>
      </c>
      <c r="I63" s="139">
        <f>(1498409.24+29188031+11805488+28000348.39+1515967.04+1030839.58+75391275.45+2885444.83+1293230)/1000/I66</f>
        <v>3863.5198362025321</v>
      </c>
      <c r="J63" s="153">
        <f>(1452444.8+29188031+11805488+28054591.11+1515967.04+1070830.58+75258734.98+2770377.83+1432450)/1000/J66</f>
        <v>3861.997856708861</v>
      </c>
      <c r="K63" s="158" t="s">
        <v>281</v>
      </c>
      <c r="L63" s="43">
        <v>383361469.54000002</v>
      </c>
      <c r="M63" s="43">
        <v>409544260.27999997</v>
      </c>
      <c r="N63" s="43">
        <v>415891719.82999998</v>
      </c>
      <c r="O63" s="43">
        <v>371244534.20999998</v>
      </c>
      <c r="P63" s="43">
        <v>270268971.56999999</v>
      </c>
      <c r="Q63" s="43">
        <v>270368616.04000002</v>
      </c>
      <c r="R63" s="43"/>
      <c r="S63" s="43"/>
      <c r="T63" s="43"/>
      <c r="U63" s="43"/>
      <c r="V63" s="43"/>
      <c r="W63" s="43"/>
      <c r="X63" s="43"/>
      <c r="Y63" s="43"/>
      <c r="Z63" s="43"/>
    </row>
    <row r="64" spans="1:26" s="34" customFormat="1" ht="81.75" customHeight="1" x14ac:dyDescent="0.2">
      <c r="A64" s="124">
        <v>36</v>
      </c>
      <c r="B64" s="125" t="s">
        <v>242</v>
      </c>
      <c r="C64" s="40" t="s">
        <v>243</v>
      </c>
      <c r="D64" s="132" t="s">
        <v>164</v>
      </c>
      <c r="E64" s="48" t="s">
        <v>164</v>
      </c>
      <c r="F64" s="48" t="s">
        <v>164</v>
      </c>
      <c r="G64" s="48" t="s">
        <v>164</v>
      </c>
      <c r="H64" s="48" t="s">
        <v>164</v>
      </c>
      <c r="I64" s="48" t="s">
        <v>164</v>
      </c>
      <c r="J64" s="48" t="s">
        <v>164</v>
      </c>
      <c r="K64" s="131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s="34" customFormat="1" ht="68.25" customHeight="1" x14ac:dyDescent="0.2">
      <c r="A65" s="124">
        <v>37</v>
      </c>
      <c r="B65" s="125" t="s">
        <v>244</v>
      </c>
      <c r="C65" s="40" t="s">
        <v>245</v>
      </c>
      <c r="D65" s="132" t="s">
        <v>246</v>
      </c>
      <c r="E65" s="48" t="s">
        <v>246</v>
      </c>
      <c r="F65" s="48" t="s">
        <v>246</v>
      </c>
      <c r="G65" s="48" t="s">
        <v>246</v>
      </c>
      <c r="H65" s="48" t="s">
        <v>246</v>
      </c>
      <c r="I65" s="48" t="s">
        <v>246</v>
      </c>
      <c r="J65" s="48" t="s">
        <v>246</v>
      </c>
      <c r="K65" s="48" t="s">
        <v>246</v>
      </c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s="34" customFormat="1" ht="36" customHeight="1" x14ac:dyDescent="0.2">
      <c r="A66" s="155">
        <v>38</v>
      </c>
      <c r="B66" s="125" t="s">
        <v>247</v>
      </c>
      <c r="C66" s="40" t="s">
        <v>248</v>
      </c>
      <c r="D66" s="140">
        <v>99.54</v>
      </c>
      <c r="E66" s="48">
        <v>39.832999999999998</v>
      </c>
      <c r="F66" s="48">
        <v>39.700000000000003</v>
      </c>
      <c r="G66" s="151">
        <v>39.5</v>
      </c>
      <c r="H66" s="151">
        <v>39.5</v>
      </c>
      <c r="I66" s="151">
        <v>39.5</v>
      </c>
      <c r="J66" s="128">
        <v>39.5</v>
      </c>
      <c r="K66" s="131"/>
      <c r="L66" s="43">
        <f>+F66/E66*100</f>
        <v>99.666105992518766</v>
      </c>
      <c r="M66" s="43">
        <f>+G66/F66*100</f>
        <v>99.496221662468514</v>
      </c>
      <c r="N66" s="43">
        <f>+H66/G66*100</f>
        <v>100</v>
      </c>
      <c r="O66" s="43">
        <f>+I66/H66*100</f>
        <v>100</v>
      </c>
      <c r="P66" s="43">
        <f>+J66/I66*100</f>
        <v>100</v>
      </c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s="34" customFormat="1" ht="25.5" customHeight="1" x14ac:dyDescent="0.2">
      <c r="A67" s="135" t="s">
        <v>249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s="34" customFormat="1" ht="48.75" customHeight="1" x14ac:dyDescent="0.2">
      <c r="A68" s="157">
        <v>39</v>
      </c>
      <c r="B68" s="125" t="s">
        <v>250</v>
      </c>
      <c r="C68" s="41"/>
      <c r="D68" s="41"/>
      <c r="E68" s="41"/>
      <c r="F68" s="41"/>
      <c r="G68" s="41"/>
      <c r="H68" s="41"/>
      <c r="I68" s="41"/>
      <c r="J68" s="136"/>
      <c r="K68" s="136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s="34" customFormat="1" ht="35.25" customHeight="1" x14ac:dyDescent="0.2">
      <c r="A69" s="157"/>
      <c r="B69" s="125" t="s">
        <v>251</v>
      </c>
      <c r="C69" s="40" t="s">
        <v>252</v>
      </c>
      <c r="D69" s="140">
        <v>1.45</v>
      </c>
      <c r="E69" s="138">
        <v>1471.3</v>
      </c>
      <c r="F69" s="138">
        <v>836.4</v>
      </c>
      <c r="G69" s="48">
        <f>(34820344+3605535)/28433</f>
        <v>1351.4535574860197</v>
      </c>
      <c r="H69" s="48">
        <f>(34820344+3605535)/28433</f>
        <v>1351.4535574860197</v>
      </c>
      <c r="I69" s="48">
        <f>(34820344+3605535)/28433</f>
        <v>1351.4535574860197</v>
      </c>
      <c r="J69" s="48">
        <f>(34820344+3605535)/28433</f>
        <v>1351.4535574860197</v>
      </c>
      <c r="K69" s="136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s="34" customFormat="1" ht="45.75" customHeight="1" x14ac:dyDescent="0.2">
      <c r="A70" s="157"/>
      <c r="B70" s="125" t="s">
        <v>253</v>
      </c>
      <c r="C70" s="40" t="s">
        <v>254</v>
      </c>
      <c r="D70" s="132">
        <v>0.38</v>
      </c>
      <c r="E70" s="138">
        <v>0.3</v>
      </c>
      <c r="F70" s="138">
        <v>0.2</v>
      </c>
      <c r="G70" s="48">
        <v>0.36</v>
      </c>
      <c r="H70" s="48">
        <v>0.36</v>
      </c>
      <c r="I70" s="48">
        <v>0.36</v>
      </c>
      <c r="J70" s="48">
        <v>0.36</v>
      </c>
      <c r="K70" s="136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s="34" customFormat="1" ht="35.25" customHeight="1" x14ac:dyDescent="0.2">
      <c r="A71" s="157"/>
      <c r="B71" s="125" t="s">
        <v>255</v>
      </c>
      <c r="C71" s="40" t="s">
        <v>256</v>
      </c>
      <c r="D71" s="126">
        <v>26</v>
      </c>
      <c r="E71" s="138">
        <v>22.3</v>
      </c>
      <c r="F71" s="138">
        <v>17.3</v>
      </c>
      <c r="G71" s="48">
        <v>19.170000000000002</v>
      </c>
      <c r="H71" s="48">
        <v>19.170000000000002</v>
      </c>
      <c r="I71" s="48">
        <v>19.170000000000002</v>
      </c>
      <c r="J71" s="48">
        <v>19.170000000000002</v>
      </c>
      <c r="K71" s="136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s="34" customFormat="1" ht="35.25" customHeight="1" x14ac:dyDescent="0.2">
      <c r="A72" s="157"/>
      <c r="B72" s="125" t="s">
        <v>257</v>
      </c>
      <c r="C72" s="40" t="s">
        <v>256</v>
      </c>
      <c r="D72" s="126">
        <v>60</v>
      </c>
      <c r="E72" s="138">
        <v>49.94</v>
      </c>
      <c r="F72" s="138">
        <v>44.5</v>
      </c>
      <c r="G72" s="48">
        <v>45.6</v>
      </c>
      <c r="H72" s="48">
        <v>45.6</v>
      </c>
      <c r="I72" s="48">
        <v>45.6</v>
      </c>
      <c r="J72" s="48">
        <v>45.6</v>
      </c>
      <c r="K72" s="136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s="34" customFormat="1" ht="35.25" customHeight="1" x14ac:dyDescent="0.2">
      <c r="A73" s="157"/>
      <c r="B73" s="125" t="s">
        <v>258</v>
      </c>
      <c r="C73" s="40" t="s">
        <v>256</v>
      </c>
      <c r="D73" s="132">
        <v>0.01</v>
      </c>
      <c r="E73" s="138">
        <v>0</v>
      </c>
      <c r="F73" s="138">
        <v>0</v>
      </c>
      <c r="G73" s="48">
        <v>0</v>
      </c>
      <c r="H73" s="48">
        <v>0</v>
      </c>
      <c r="I73" s="48">
        <v>0</v>
      </c>
      <c r="J73" s="48">
        <v>0</v>
      </c>
      <c r="K73" s="136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s="34" customFormat="1" ht="61.5" customHeight="1" x14ac:dyDescent="0.2">
      <c r="A74" s="137">
        <v>40</v>
      </c>
      <c r="B74" s="125" t="s">
        <v>259</v>
      </c>
      <c r="C74" s="41"/>
      <c r="D74" s="41"/>
      <c r="E74" s="41"/>
      <c r="F74" s="41"/>
      <c r="G74" s="41"/>
      <c r="H74" s="41"/>
      <c r="I74" s="41"/>
      <c r="J74" s="136"/>
      <c r="K74" s="136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s="34" customFormat="1" ht="39" customHeight="1" x14ac:dyDescent="0.2">
      <c r="A75" s="137"/>
      <c r="B75" s="125" t="s">
        <v>251</v>
      </c>
      <c r="C75" s="40" t="s">
        <v>260</v>
      </c>
      <c r="D75" s="130">
        <v>503</v>
      </c>
      <c r="E75" s="138">
        <v>242.7</v>
      </c>
      <c r="F75" s="138">
        <f>(1225429+4281810)/39672</f>
        <v>138.81929320427506</v>
      </c>
      <c r="G75" s="48">
        <f>(4933221+1229240)/39455</f>
        <v>156.1896084146496</v>
      </c>
      <c r="H75" s="48">
        <f>(4933221+1229240)/39455</f>
        <v>156.1896084146496</v>
      </c>
      <c r="I75" s="48">
        <f>(4933221+1229240)/39455</f>
        <v>156.1896084146496</v>
      </c>
      <c r="J75" s="48">
        <f>(4933221+1229240)/39455</f>
        <v>156.1896084146496</v>
      </c>
      <c r="K75" s="136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s="34" customFormat="1" ht="42" customHeight="1" x14ac:dyDescent="0.2">
      <c r="A76" s="137"/>
      <c r="B76" s="125" t="s">
        <v>253</v>
      </c>
      <c r="C76" s="40" t="s">
        <v>254</v>
      </c>
      <c r="D76" s="132">
        <v>0.24</v>
      </c>
      <c r="E76" s="138">
        <v>0.41</v>
      </c>
      <c r="F76" s="138">
        <v>0.8</v>
      </c>
      <c r="G76" s="48">
        <f>15445.7/87234.8</f>
        <v>0.177058926024935</v>
      </c>
      <c r="H76" s="48">
        <f>15445.7/87234.8</f>
        <v>0.177058926024935</v>
      </c>
      <c r="I76" s="48">
        <f>15445.7/87234.8</f>
        <v>0.177058926024935</v>
      </c>
      <c r="J76" s="48">
        <f>15445.7/87234.8</f>
        <v>0.177058926024935</v>
      </c>
      <c r="K76" s="136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s="34" customFormat="1" ht="38.25" customHeight="1" x14ac:dyDescent="0.2">
      <c r="A77" s="137"/>
      <c r="B77" s="125" t="s">
        <v>255</v>
      </c>
      <c r="C77" s="40" t="s">
        <v>261</v>
      </c>
      <c r="D77" s="126">
        <v>1.3</v>
      </c>
      <c r="E77" s="138">
        <v>1.58</v>
      </c>
      <c r="F77" s="138">
        <v>1.4</v>
      </c>
      <c r="G77" s="48">
        <f>23017.3/39455</f>
        <v>0.5833810670383982</v>
      </c>
      <c r="H77" s="48">
        <f>23017.3/39455</f>
        <v>0.5833810670383982</v>
      </c>
      <c r="I77" s="48">
        <f>23017.3/39455</f>
        <v>0.5833810670383982</v>
      </c>
      <c r="J77" s="48">
        <f>23017.3/39455</f>
        <v>0.5833810670383982</v>
      </c>
      <c r="K77" s="136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s="34" customFormat="1" ht="40.5" customHeight="1" x14ac:dyDescent="0.2">
      <c r="A78" s="137"/>
      <c r="B78" s="125" t="s">
        <v>257</v>
      </c>
      <c r="C78" s="40" t="s">
        <v>261</v>
      </c>
      <c r="D78" s="132">
        <v>14.6</v>
      </c>
      <c r="E78" s="138">
        <v>3.8</v>
      </c>
      <c r="F78" s="138">
        <v>2.7</v>
      </c>
      <c r="G78" s="48">
        <f>50374.3/39455</f>
        <v>1.2767532632112535</v>
      </c>
      <c r="H78" s="48">
        <f>50374.3/39455</f>
        <v>1.2767532632112535</v>
      </c>
      <c r="I78" s="48">
        <f>50374.3/39455</f>
        <v>1.2767532632112535</v>
      </c>
      <c r="J78" s="48">
        <f>50374.3/39455</f>
        <v>1.2767532632112535</v>
      </c>
      <c r="K78" s="136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s="34" customFormat="1" ht="48" customHeight="1" x14ac:dyDescent="0.2">
      <c r="A79" s="137"/>
      <c r="B79" s="125" t="s">
        <v>258</v>
      </c>
      <c r="C79" s="40" t="s">
        <v>261</v>
      </c>
      <c r="D79" s="130">
        <v>0</v>
      </c>
      <c r="E79" s="138">
        <v>0</v>
      </c>
      <c r="F79" s="138">
        <v>0</v>
      </c>
      <c r="G79" s="48">
        <v>0</v>
      </c>
      <c r="H79" s="48">
        <v>0</v>
      </c>
      <c r="I79" s="48">
        <v>0</v>
      </c>
      <c r="J79" s="48">
        <v>0</v>
      </c>
      <c r="K79" s="136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s="34" customFormat="1" ht="27" customHeight="1" x14ac:dyDescent="0.25">
      <c r="A80" s="35"/>
      <c r="B80" s="36"/>
      <c r="C80" s="36"/>
      <c r="D80" s="36"/>
      <c r="E80" s="36"/>
      <c r="F80" s="36"/>
      <c r="G80" s="36"/>
      <c r="H80" s="36"/>
      <c r="I80" s="36"/>
      <c r="J80" s="42"/>
      <c r="K80" s="37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s="34" customFormat="1" ht="34.5" customHeight="1" x14ac:dyDescent="0.2">
      <c r="A81" s="69" t="s">
        <v>313</v>
      </c>
      <c r="B81" s="69"/>
      <c r="C81" s="69"/>
      <c r="D81" s="69"/>
      <c r="E81" s="69"/>
      <c r="F81" s="69"/>
      <c r="G81" s="69"/>
      <c r="H81" s="69"/>
      <c r="I81" s="69"/>
      <c r="J81" s="70"/>
      <c r="K81" s="70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13.15" customHeight="1" x14ac:dyDescent="0.25">
      <c r="A82" s="7"/>
      <c r="B82" s="8"/>
      <c r="C82" s="8"/>
      <c r="D82" s="8"/>
      <c r="E82" s="8"/>
      <c r="F82" s="8"/>
      <c r="G82" s="8"/>
      <c r="H82" s="8"/>
      <c r="I82" s="8"/>
      <c r="J82" s="9"/>
      <c r="K82" s="9"/>
    </row>
    <row r="83" spans="1:26" ht="13.15" customHeight="1" x14ac:dyDescent="0.25">
      <c r="A83" s="7"/>
      <c r="B83" s="8"/>
      <c r="C83" s="8"/>
      <c r="D83" s="8"/>
      <c r="E83" s="8"/>
      <c r="F83" s="8"/>
      <c r="G83" s="8"/>
      <c r="H83" s="8"/>
      <c r="I83" s="8"/>
      <c r="J83" s="9"/>
      <c r="K83" s="9"/>
    </row>
    <row r="84" spans="1:26" ht="13.15" customHeight="1" x14ac:dyDescent="0.25">
      <c r="A84" s="7"/>
      <c r="B84" s="8"/>
      <c r="C84" s="8"/>
      <c r="D84" s="8"/>
      <c r="E84" s="8"/>
      <c r="F84" s="8"/>
      <c r="G84" s="8"/>
      <c r="H84" s="8"/>
      <c r="I84" s="8"/>
      <c r="J84" s="9"/>
      <c r="K84" s="9"/>
    </row>
    <row r="85" spans="1:26" ht="13.15" customHeight="1" x14ac:dyDescent="0.25">
      <c r="A85" s="7"/>
      <c r="B85" s="8"/>
      <c r="C85" s="8"/>
      <c r="D85" s="8"/>
      <c r="E85" s="8"/>
      <c r="F85" s="8"/>
      <c r="G85" s="8"/>
      <c r="H85" s="8"/>
      <c r="I85" s="8"/>
      <c r="J85" s="9"/>
      <c r="K85" s="9"/>
    </row>
    <row r="86" spans="1:26" ht="13.15" customHeight="1" x14ac:dyDescent="0.25">
      <c r="A86" s="7"/>
      <c r="B86" s="8"/>
      <c r="C86" s="8"/>
      <c r="D86" s="8"/>
      <c r="E86" s="8"/>
      <c r="F86" s="8"/>
      <c r="G86" s="8"/>
      <c r="H86" s="8"/>
      <c r="I86" s="8"/>
      <c r="J86" s="9"/>
      <c r="K86" s="9"/>
    </row>
    <row r="87" spans="1:26" ht="13.15" customHeight="1" x14ac:dyDescent="0.25">
      <c r="A87" s="7"/>
      <c r="B87" s="8"/>
      <c r="C87" s="8"/>
      <c r="D87" s="8"/>
      <c r="E87" s="8"/>
      <c r="F87" s="8"/>
      <c r="G87" s="8"/>
      <c r="H87" s="8"/>
      <c r="I87" s="8"/>
      <c r="J87" s="9"/>
      <c r="K87" s="9"/>
    </row>
    <row r="88" spans="1:26" ht="13.15" customHeight="1" x14ac:dyDescent="0.25">
      <c r="A88" s="7"/>
      <c r="B88" s="8"/>
      <c r="C88" s="8"/>
      <c r="D88" s="8"/>
      <c r="E88" s="8"/>
      <c r="F88" s="8"/>
      <c r="G88" s="8"/>
      <c r="H88" s="8"/>
      <c r="I88" s="8"/>
      <c r="J88" s="9"/>
      <c r="K88" s="9"/>
    </row>
    <row r="89" spans="1:26" ht="13.15" customHeight="1" x14ac:dyDescent="0.25">
      <c r="A89" s="7"/>
      <c r="B89" s="8"/>
      <c r="C89" s="8"/>
      <c r="D89" s="8"/>
      <c r="E89" s="8"/>
      <c r="F89" s="8"/>
      <c r="G89" s="8"/>
      <c r="H89" s="8"/>
      <c r="I89" s="8"/>
      <c r="J89" s="9"/>
      <c r="K89" s="9"/>
    </row>
    <row r="90" spans="1:26" ht="13.15" customHeight="1" x14ac:dyDescent="0.25">
      <c r="A90" s="7"/>
      <c r="B90" s="8"/>
      <c r="C90" s="8"/>
      <c r="D90" s="8"/>
      <c r="E90" s="8"/>
      <c r="F90" s="8"/>
      <c r="G90" s="8"/>
      <c r="H90" s="8"/>
      <c r="I90" s="8"/>
      <c r="J90" s="9"/>
      <c r="K90" s="9"/>
    </row>
    <row r="91" spans="1:26" ht="13.15" customHeight="1" x14ac:dyDescent="0.25">
      <c r="A91" s="7"/>
      <c r="B91" s="8"/>
      <c r="C91" s="8"/>
      <c r="D91" s="8"/>
      <c r="E91" s="8"/>
      <c r="F91" s="8"/>
      <c r="G91" s="8"/>
      <c r="H91" s="8"/>
      <c r="I91" s="8"/>
      <c r="J91" s="9"/>
      <c r="K91" s="9"/>
    </row>
    <row r="92" spans="1:26" ht="13.15" customHeight="1" x14ac:dyDescent="0.25">
      <c r="A92" s="7"/>
      <c r="B92" s="8"/>
      <c r="C92" s="8"/>
      <c r="D92" s="8"/>
      <c r="E92" s="8"/>
      <c r="F92" s="8"/>
      <c r="G92" s="8"/>
      <c r="H92" s="8"/>
      <c r="I92" s="8"/>
      <c r="J92" s="9"/>
      <c r="K92" s="9"/>
    </row>
    <row r="93" spans="1:26" ht="13.15" customHeight="1" x14ac:dyDescent="0.2">
      <c r="B93" s="11"/>
      <c r="C93" s="11"/>
      <c r="D93" s="11"/>
      <c r="E93" s="11"/>
      <c r="F93" s="11"/>
      <c r="G93" s="11"/>
      <c r="H93" s="11"/>
      <c r="I93" s="11"/>
    </row>
    <row r="94" spans="1:26" ht="13.15" customHeight="1" x14ac:dyDescent="0.2">
      <c r="B94" s="11"/>
      <c r="C94" s="11"/>
      <c r="D94" s="11"/>
      <c r="E94" s="11"/>
      <c r="F94" s="11"/>
      <c r="G94" s="11"/>
      <c r="H94" s="11"/>
      <c r="I94" s="11"/>
    </row>
    <row r="95" spans="1:26" ht="13.15" customHeight="1" x14ac:dyDescent="0.2">
      <c r="B95" s="11"/>
      <c r="C95" s="11"/>
      <c r="D95" s="11"/>
      <c r="E95" s="11"/>
      <c r="F95" s="11"/>
      <c r="G95" s="11"/>
      <c r="H95" s="11"/>
      <c r="I95" s="11"/>
    </row>
    <row r="96" spans="1:26" ht="13.15" customHeight="1" x14ac:dyDescent="0.2">
      <c r="B96" s="11"/>
      <c r="C96" s="11"/>
      <c r="D96" s="11"/>
      <c r="E96" s="11"/>
      <c r="F96" s="11"/>
      <c r="G96" s="11"/>
      <c r="H96" s="11"/>
      <c r="I96" s="11"/>
    </row>
    <row r="97" spans="2:9" ht="13.15" customHeight="1" x14ac:dyDescent="0.2">
      <c r="B97" s="11"/>
      <c r="C97" s="11"/>
      <c r="D97" s="11"/>
      <c r="E97" s="11"/>
      <c r="F97" s="11"/>
      <c r="G97" s="11"/>
      <c r="H97" s="11"/>
      <c r="I97" s="11"/>
    </row>
    <row r="98" spans="2:9" ht="13.15" customHeight="1" x14ac:dyDescent="0.2">
      <c r="B98" s="11"/>
      <c r="C98" s="11"/>
      <c r="D98" s="11"/>
      <c r="E98" s="11"/>
      <c r="F98" s="11"/>
      <c r="G98" s="11"/>
      <c r="H98" s="11"/>
      <c r="I98" s="11"/>
    </row>
    <row r="99" spans="2:9" ht="13.15" customHeight="1" x14ac:dyDescent="0.2">
      <c r="B99" s="11"/>
      <c r="C99" s="11"/>
      <c r="D99" s="11"/>
      <c r="E99" s="11"/>
      <c r="F99" s="11"/>
      <c r="G99" s="11"/>
      <c r="H99" s="11"/>
      <c r="I99" s="11"/>
    </row>
    <row r="100" spans="2:9" ht="13.15" customHeight="1" x14ac:dyDescent="0.2">
      <c r="B100" s="11"/>
      <c r="C100" s="11"/>
      <c r="D100" s="11"/>
      <c r="E100" s="11"/>
      <c r="F100" s="11"/>
      <c r="G100" s="11"/>
      <c r="H100" s="11"/>
      <c r="I100" s="11"/>
    </row>
    <row r="101" spans="2:9" ht="13.15" customHeight="1" x14ac:dyDescent="0.2">
      <c r="B101" s="11"/>
      <c r="C101" s="11"/>
      <c r="D101" s="11"/>
      <c r="E101" s="11"/>
      <c r="F101" s="11"/>
      <c r="G101" s="11"/>
      <c r="H101" s="11"/>
      <c r="I101" s="11"/>
    </row>
    <row r="102" spans="2:9" ht="13.15" customHeight="1" x14ac:dyDescent="0.2">
      <c r="B102" s="11"/>
      <c r="C102" s="11"/>
      <c r="D102" s="11"/>
      <c r="E102" s="11"/>
      <c r="F102" s="11"/>
      <c r="G102" s="11"/>
      <c r="H102" s="11"/>
      <c r="I102" s="11"/>
    </row>
    <row r="103" spans="2:9" ht="13.15" customHeight="1" x14ac:dyDescent="0.2">
      <c r="B103" s="11"/>
      <c r="C103" s="11"/>
      <c r="D103" s="11"/>
      <c r="E103" s="11"/>
      <c r="F103" s="11"/>
      <c r="G103" s="11"/>
      <c r="H103" s="11"/>
      <c r="I103" s="11"/>
    </row>
    <row r="104" spans="2:9" ht="13.15" customHeight="1" x14ac:dyDescent="0.2">
      <c r="B104" s="11"/>
      <c r="C104" s="11"/>
      <c r="D104" s="11"/>
      <c r="E104" s="11"/>
      <c r="F104" s="11"/>
      <c r="G104" s="11"/>
      <c r="H104" s="11"/>
      <c r="I104" s="11"/>
    </row>
    <row r="105" spans="2:9" ht="13.15" customHeight="1" x14ac:dyDescent="0.2">
      <c r="B105" s="11"/>
      <c r="C105" s="11"/>
      <c r="D105" s="11"/>
      <c r="E105" s="11"/>
      <c r="F105" s="11"/>
      <c r="G105" s="11"/>
      <c r="H105" s="11"/>
      <c r="I105" s="11"/>
    </row>
    <row r="106" spans="2:9" ht="13.15" customHeight="1" x14ac:dyDescent="0.2">
      <c r="B106" s="11"/>
      <c r="C106" s="11"/>
      <c r="D106" s="11"/>
      <c r="E106" s="11"/>
      <c r="F106" s="11"/>
      <c r="G106" s="11"/>
      <c r="H106" s="11"/>
      <c r="I106" s="11"/>
    </row>
    <row r="107" spans="2:9" ht="13.15" customHeight="1" x14ac:dyDescent="0.2">
      <c r="B107" s="11"/>
      <c r="C107" s="11"/>
      <c r="D107" s="11"/>
      <c r="E107" s="11"/>
      <c r="F107" s="11"/>
      <c r="G107" s="11"/>
      <c r="H107" s="11"/>
      <c r="I107" s="11"/>
    </row>
    <row r="108" spans="2:9" ht="13.15" customHeight="1" x14ac:dyDescent="0.2">
      <c r="B108" s="11"/>
      <c r="C108" s="11"/>
      <c r="D108" s="11"/>
      <c r="E108" s="11"/>
      <c r="F108" s="11"/>
      <c r="G108" s="11"/>
      <c r="H108" s="11"/>
      <c r="I108" s="11"/>
    </row>
    <row r="109" spans="2:9" ht="13.15" customHeight="1" x14ac:dyDescent="0.2">
      <c r="B109" s="11"/>
      <c r="C109" s="11"/>
      <c r="D109" s="11"/>
      <c r="E109" s="11"/>
      <c r="F109" s="11"/>
      <c r="G109" s="11"/>
      <c r="H109" s="11"/>
      <c r="I109" s="11"/>
    </row>
    <row r="110" spans="2:9" ht="13.15" customHeight="1" x14ac:dyDescent="0.2">
      <c r="B110" s="11"/>
      <c r="C110" s="11"/>
      <c r="D110" s="11"/>
      <c r="E110" s="11"/>
      <c r="F110" s="11"/>
      <c r="G110" s="11"/>
      <c r="H110" s="11"/>
      <c r="I110" s="11"/>
    </row>
    <row r="111" spans="2:9" ht="13.15" customHeight="1" x14ac:dyDescent="0.2">
      <c r="B111" s="11"/>
      <c r="C111" s="11"/>
      <c r="D111" s="11"/>
      <c r="E111" s="11"/>
      <c r="F111" s="11"/>
      <c r="G111" s="11"/>
      <c r="H111" s="11"/>
      <c r="I111" s="11"/>
    </row>
    <row r="112" spans="2:9" ht="13.15" customHeight="1" x14ac:dyDescent="0.2">
      <c r="B112" s="11"/>
      <c r="C112" s="11"/>
      <c r="D112" s="11"/>
      <c r="E112" s="11"/>
      <c r="F112" s="11"/>
      <c r="G112" s="11"/>
      <c r="H112" s="11"/>
      <c r="I112" s="11"/>
    </row>
    <row r="113" spans="2:9" ht="13.15" customHeight="1" x14ac:dyDescent="0.2">
      <c r="B113" s="11"/>
      <c r="C113" s="11"/>
      <c r="D113" s="11"/>
      <c r="E113" s="11"/>
      <c r="F113" s="11"/>
      <c r="G113" s="11"/>
      <c r="H113" s="11"/>
      <c r="I113" s="11"/>
    </row>
    <row r="114" spans="2:9" ht="13.15" customHeight="1" x14ac:dyDescent="0.2">
      <c r="B114" s="11"/>
      <c r="C114" s="11"/>
      <c r="D114" s="11"/>
      <c r="E114" s="11"/>
      <c r="F114" s="11"/>
      <c r="G114" s="11"/>
      <c r="H114" s="11"/>
      <c r="I114" s="11"/>
    </row>
    <row r="115" spans="2:9" ht="13.15" customHeight="1" x14ac:dyDescent="0.2">
      <c r="B115" s="11"/>
      <c r="C115" s="11"/>
      <c r="D115" s="11"/>
      <c r="E115" s="11"/>
      <c r="F115" s="11"/>
      <c r="G115" s="11"/>
      <c r="H115" s="11"/>
      <c r="I115" s="11"/>
    </row>
    <row r="116" spans="2:9" ht="13.15" customHeight="1" x14ac:dyDescent="0.2">
      <c r="B116" s="11"/>
      <c r="C116" s="11"/>
      <c r="D116" s="11"/>
      <c r="E116" s="11"/>
      <c r="F116" s="11"/>
      <c r="G116" s="11"/>
      <c r="H116" s="11"/>
      <c r="I116" s="11"/>
    </row>
    <row r="117" spans="2:9" ht="13.15" customHeight="1" x14ac:dyDescent="0.2">
      <c r="B117" s="11"/>
      <c r="C117" s="11"/>
      <c r="D117" s="11"/>
      <c r="E117" s="11"/>
      <c r="F117" s="11"/>
      <c r="G117" s="11"/>
      <c r="H117" s="11"/>
      <c r="I117" s="11"/>
    </row>
    <row r="118" spans="2:9" ht="13.15" customHeight="1" x14ac:dyDescent="0.2">
      <c r="B118" s="11"/>
      <c r="C118" s="11"/>
      <c r="D118" s="11"/>
      <c r="E118" s="11"/>
      <c r="F118" s="11"/>
      <c r="G118" s="11"/>
      <c r="H118" s="11"/>
      <c r="I118" s="11"/>
    </row>
    <row r="119" spans="2:9" ht="13.15" customHeight="1" x14ac:dyDescent="0.2">
      <c r="B119" s="11"/>
      <c r="C119" s="11"/>
      <c r="D119" s="11"/>
      <c r="E119" s="11"/>
      <c r="F119" s="11"/>
      <c r="G119" s="11"/>
      <c r="H119" s="11"/>
      <c r="I119" s="11"/>
    </row>
    <row r="120" spans="2:9" ht="13.15" customHeight="1" x14ac:dyDescent="0.2">
      <c r="B120" s="11"/>
      <c r="C120" s="11"/>
      <c r="D120" s="11"/>
      <c r="E120" s="11"/>
      <c r="F120" s="11"/>
      <c r="G120" s="11"/>
      <c r="H120" s="11"/>
      <c r="I120" s="11"/>
    </row>
    <row r="121" spans="2:9" ht="13.15" customHeight="1" x14ac:dyDescent="0.2">
      <c r="B121" s="11"/>
      <c r="C121" s="11"/>
      <c r="D121" s="11"/>
      <c r="E121" s="11"/>
      <c r="F121" s="11"/>
      <c r="G121" s="11"/>
      <c r="H121" s="11"/>
      <c r="I121" s="11"/>
    </row>
    <row r="122" spans="2:9" ht="13.15" customHeight="1" x14ac:dyDescent="0.2">
      <c r="B122" s="11"/>
      <c r="C122" s="11"/>
      <c r="D122" s="11"/>
      <c r="E122" s="11"/>
      <c r="F122" s="11"/>
      <c r="G122" s="11"/>
      <c r="H122" s="11"/>
      <c r="I122" s="11"/>
    </row>
    <row r="123" spans="2:9" ht="13.15" customHeight="1" x14ac:dyDescent="0.2">
      <c r="B123" s="11"/>
      <c r="C123" s="11"/>
      <c r="D123" s="11"/>
      <c r="E123" s="11"/>
      <c r="F123" s="11"/>
      <c r="G123" s="11"/>
      <c r="H123" s="11"/>
      <c r="I123" s="11"/>
    </row>
    <row r="124" spans="2:9" ht="13.15" customHeight="1" x14ac:dyDescent="0.2">
      <c r="B124" s="11"/>
      <c r="C124" s="11"/>
      <c r="D124" s="11"/>
      <c r="E124" s="11"/>
      <c r="F124" s="11"/>
      <c r="G124" s="11"/>
      <c r="H124" s="11"/>
      <c r="I124" s="11"/>
    </row>
    <row r="125" spans="2:9" ht="13.15" customHeight="1" x14ac:dyDescent="0.2">
      <c r="B125" s="11"/>
      <c r="C125" s="11"/>
      <c r="D125" s="11"/>
      <c r="E125" s="11"/>
      <c r="F125" s="11"/>
      <c r="G125" s="11"/>
      <c r="H125" s="11"/>
      <c r="I125" s="11"/>
    </row>
    <row r="126" spans="2:9" ht="13.15" customHeight="1" x14ac:dyDescent="0.2">
      <c r="B126" s="11"/>
      <c r="C126" s="11"/>
      <c r="D126" s="11"/>
      <c r="E126" s="11"/>
      <c r="F126" s="11"/>
      <c r="G126" s="11"/>
      <c r="H126" s="11"/>
      <c r="I126" s="11"/>
    </row>
    <row r="127" spans="2:9" ht="13.15" customHeight="1" x14ac:dyDescent="0.2">
      <c r="B127" s="11"/>
      <c r="C127" s="11"/>
      <c r="D127" s="11"/>
      <c r="E127" s="11"/>
      <c r="F127" s="11"/>
      <c r="G127" s="11"/>
      <c r="H127" s="11"/>
      <c r="I127" s="11"/>
    </row>
    <row r="128" spans="2:9" ht="13.15" customHeight="1" x14ac:dyDescent="0.2">
      <c r="B128" s="11"/>
      <c r="C128" s="11"/>
      <c r="D128" s="11"/>
      <c r="E128" s="11"/>
      <c r="F128" s="11"/>
      <c r="G128" s="11"/>
      <c r="H128" s="11"/>
      <c r="I128" s="11"/>
    </row>
    <row r="129" spans="2:9" ht="13.15" customHeight="1" x14ac:dyDescent="0.2">
      <c r="B129" s="11"/>
      <c r="C129" s="11"/>
      <c r="D129" s="11"/>
      <c r="E129" s="11"/>
      <c r="F129" s="11"/>
      <c r="G129" s="11"/>
      <c r="H129" s="11"/>
      <c r="I129" s="11"/>
    </row>
    <row r="130" spans="2:9" ht="13.15" customHeight="1" x14ac:dyDescent="0.2">
      <c r="B130" s="11"/>
      <c r="C130" s="11"/>
      <c r="D130" s="11"/>
      <c r="E130" s="11"/>
      <c r="F130" s="11"/>
      <c r="G130" s="11"/>
      <c r="H130" s="11"/>
      <c r="I130" s="11"/>
    </row>
    <row r="131" spans="2:9" ht="13.15" customHeight="1" x14ac:dyDescent="0.2">
      <c r="B131" s="11"/>
      <c r="C131" s="11"/>
      <c r="D131" s="11"/>
      <c r="E131" s="11"/>
      <c r="F131" s="11"/>
      <c r="G131" s="11"/>
      <c r="H131" s="11"/>
      <c r="I131" s="11"/>
    </row>
    <row r="132" spans="2:9" ht="13.15" customHeight="1" x14ac:dyDescent="0.2">
      <c r="B132" s="11"/>
      <c r="C132" s="11"/>
      <c r="D132" s="11"/>
      <c r="E132" s="11"/>
      <c r="F132" s="11"/>
      <c r="G132" s="11"/>
      <c r="H132" s="11"/>
      <c r="I132" s="11"/>
    </row>
    <row r="133" spans="2:9" ht="13.15" customHeight="1" x14ac:dyDescent="0.2">
      <c r="B133" s="11"/>
      <c r="C133" s="11"/>
      <c r="D133" s="11"/>
      <c r="E133" s="11"/>
      <c r="F133" s="11"/>
      <c r="G133" s="11"/>
      <c r="H133" s="11"/>
      <c r="I133" s="11"/>
    </row>
    <row r="134" spans="2:9" ht="13.15" customHeight="1" x14ac:dyDescent="0.2">
      <c r="B134" s="11"/>
      <c r="C134" s="11"/>
      <c r="D134" s="11"/>
      <c r="E134" s="11"/>
      <c r="F134" s="11"/>
      <c r="G134" s="11"/>
      <c r="H134" s="11"/>
      <c r="I134" s="11"/>
    </row>
    <row r="135" spans="2:9" ht="13.15" customHeight="1" x14ac:dyDescent="0.2">
      <c r="B135" s="11"/>
      <c r="C135" s="11"/>
      <c r="D135" s="11"/>
      <c r="E135" s="11"/>
      <c r="F135" s="11"/>
      <c r="G135" s="11"/>
      <c r="H135" s="11"/>
      <c r="I135" s="11"/>
    </row>
    <row r="136" spans="2:9" ht="13.15" customHeight="1" x14ac:dyDescent="0.2">
      <c r="B136" s="11"/>
      <c r="C136" s="11"/>
      <c r="D136" s="11"/>
      <c r="E136" s="11"/>
      <c r="F136" s="11"/>
      <c r="G136" s="11"/>
      <c r="H136" s="11"/>
      <c r="I136" s="11"/>
    </row>
    <row r="137" spans="2:9" ht="13.15" customHeight="1" x14ac:dyDescent="0.2">
      <c r="B137" s="11"/>
      <c r="C137" s="11"/>
      <c r="D137" s="11"/>
      <c r="E137" s="11"/>
      <c r="F137" s="11"/>
      <c r="G137" s="11"/>
      <c r="H137" s="11"/>
      <c r="I137" s="11"/>
    </row>
    <row r="138" spans="2:9" ht="13.15" customHeight="1" x14ac:dyDescent="0.2">
      <c r="B138" s="11"/>
      <c r="C138" s="11"/>
      <c r="D138" s="11"/>
      <c r="E138" s="11"/>
      <c r="F138" s="11"/>
      <c r="G138" s="11"/>
      <c r="H138" s="11"/>
      <c r="I138" s="11"/>
    </row>
    <row r="139" spans="2:9" ht="13.15" customHeight="1" x14ac:dyDescent="0.2">
      <c r="B139" s="11"/>
      <c r="C139" s="11"/>
      <c r="D139" s="11"/>
      <c r="E139" s="11"/>
      <c r="F139" s="11"/>
      <c r="G139" s="11"/>
      <c r="H139" s="11"/>
      <c r="I139" s="11"/>
    </row>
    <row r="140" spans="2:9" ht="13.15" customHeight="1" x14ac:dyDescent="0.2">
      <c r="B140" s="11"/>
      <c r="C140" s="11"/>
      <c r="D140" s="11"/>
      <c r="E140" s="11"/>
      <c r="F140" s="11"/>
      <c r="G140" s="11"/>
      <c r="H140" s="11"/>
      <c r="I140" s="11"/>
    </row>
    <row r="141" spans="2:9" ht="13.15" customHeight="1" x14ac:dyDescent="0.2">
      <c r="B141" s="11"/>
      <c r="C141" s="11"/>
      <c r="D141" s="11"/>
      <c r="E141" s="11"/>
      <c r="F141" s="11"/>
      <c r="G141" s="11"/>
      <c r="H141" s="11"/>
      <c r="I141" s="11"/>
    </row>
    <row r="142" spans="2:9" ht="13.15" customHeight="1" x14ac:dyDescent="0.2">
      <c r="B142" s="11"/>
      <c r="C142" s="11"/>
      <c r="D142" s="11"/>
      <c r="E142" s="11"/>
      <c r="F142" s="11"/>
      <c r="G142" s="11"/>
      <c r="H142" s="11"/>
      <c r="I142" s="11"/>
    </row>
    <row r="143" spans="2:9" ht="13.15" customHeight="1" x14ac:dyDescent="0.2">
      <c r="B143" s="11"/>
      <c r="C143" s="11"/>
      <c r="D143" s="11"/>
      <c r="E143" s="11"/>
      <c r="F143" s="11"/>
      <c r="G143" s="11"/>
      <c r="H143" s="11"/>
      <c r="I143" s="11"/>
    </row>
    <row r="144" spans="2:9" ht="13.15" customHeight="1" x14ac:dyDescent="0.2">
      <c r="B144" s="11"/>
      <c r="C144" s="11"/>
      <c r="D144" s="11"/>
      <c r="E144" s="11"/>
      <c r="F144" s="11"/>
      <c r="G144" s="11"/>
      <c r="H144" s="11"/>
      <c r="I144" s="11"/>
    </row>
    <row r="145" spans="2:9" ht="13.15" customHeight="1" x14ac:dyDescent="0.2">
      <c r="B145" s="11"/>
      <c r="C145" s="11"/>
      <c r="D145" s="11"/>
      <c r="E145" s="11"/>
      <c r="F145" s="11"/>
      <c r="G145" s="11"/>
      <c r="H145" s="11"/>
      <c r="I145" s="11"/>
    </row>
    <row r="146" spans="2:9" ht="13.15" customHeight="1" x14ac:dyDescent="0.2">
      <c r="B146" s="11"/>
      <c r="C146" s="11"/>
      <c r="D146" s="11"/>
      <c r="E146" s="11"/>
      <c r="F146" s="11"/>
      <c r="G146" s="11"/>
      <c r="H146" s="11"/>
      <c r="I146" s="11"/>
    </row>
    <row r="147" spans="2:9" ht="13.15" customHeight="1" x14ac:dyDescent="0.2">
      <c r="B147" s="11"/>
      <c r="C147" s="11"/>
      <c r="D147" s="11"/>
      <c r="E147" s="11"/>
      <c r="F147" s="11"/>
      <c r="G147" s="11"/>
      <c r="H147" s="11"/>
      <c r="I147" s="11"/>
    </row>
    <row r="148" spans="2:9" ht="13.15" customHeight="1" x14ac:dyDescent="0.2">
      <c r="B148" s="11"/>
      <c r="C148" s="11"/>
      <c r="D148" s="11"/>
      <c r="E148" s="11"/>
      <c r="F148" s="11"/>
      <c r="G148" s="11"/>
      <c r="H148" s="11"/>
      <c r="I148" s="11"/>
    </row>
    <row r="149" spans="2:9" ht="13.15" customHeight="1" x14ac:dyDescent="0.2">
      <c r="B149" s="11"/>
      <c r="C149" s="11"/>
      <c r="D149" s="11"/>
      <c r="E149" s="11"/>
      <c r="F149" s="11"/>
      <c r="G149" s="11"/>
      <c r="H149" s="11"/>
      <c r="I149" s="11"/>
    </row>
    <row r="150" spans="2:9" ht="13.15" customHeight="1" x14ac:dyDescent="0.2">
      <c r="B150" s="11"/>
      <c r="C150" s="11"/>
      <c r="D150" s="11"/>
      <c r="E150" s="11"/>
      <c r="F150" s="11"/>
      <c r="G150" s="11"/>
      <c r="H150" s="11"/>
      <c r="I150" s="11"/>
    </row>
    <row r="151" spans="2:9" ht="13.15" customHeight="1" x14ac:dyDescent="0.2">
      <c r="B151" s="11"/>
      <c r="C151" s="11"/>
      <c r="D151" s="11"/>
      <c r="E151" s="11"/>
      <c r="F151" s="11"/>
      <c r="G151" s="11"/>
      <c r="H151" s="11"/>
      <c r="I151" s="11"/>
    </row>
    <row r="152" spans="2:9" ht="13.15" customHeight="1" x14ac:dyDescent="0.2">
      <c r="B152" s="11"/>
      <c r="C152" s="11"/>
      <c r="D152" s="11"/>
      <c r="E152" s="11"/>
      <c r="F152" s="11"/>
      <c r="G152" s="11"/>
      <c r="H152" s="11"/>
      <c r="I152" s="11"/>
    </row>
    <row r="153" spans="2:9" ht="13.15" customHeight="1" x14ac:dyDescent="0.2">
      <c r="B153" s="11"/>
      <c r="C153" s="11"/>
      <c r="D153" s="11"/>
      <c r="E153" s="11"/>
      <c r="F153" s="11"/>
      <c r="G153" s="11"/>
      <c r="H153" s="11"/>
      <c r="I153" s="11"/>
    </row>
    <row r="154" spans="2:9" ht="13.15" customHeight="1" x14ac:dyDescent="0.2">
      <c r="B154" s="11"/>
      <c r="C154" s="11"/>
      <c r="D154" s="11"/>
      <c r="E154" s="11"/>
      <c r="F154" s="11"/>
      <c r="G154" s="11"/>
      <c r="H154" s="11"/>
      <c r="I154" s="11"/>
    </row>
    <row r="155" spans="2:9" ht="13.15" customHeight="1" x14ac:dyDescent="0.2">
      <c r="B155" s="11"/>
      <c r="C155" s="11"/>
      <c r="D155" s="11"/>
      <c r="E155" s="11"/>
      <c r="F155" s="11"/>
      <c r="G155" s="11"/>
      <c r="H155" s="11"/>
      <c r="I155" s="11"/>
    </row>
    <row r="156" spans="2:9" ht="13.15" customHeight="1" x14ac:dyDescent="0.2">
      <c r="B156" s="11"/>
      <c r="C156" s="11"/>
      <c r="D156" s="11"/>
      <c r="E156" s="11"/>
      <c r="F156" s="11"/>
      <c r="G156" s="11"/>
      <c r="H156" s="11"/>
      <c r="I156" s="11"/>
    </row>
    <row r="157" spans="2:9" ht="13.15" customHeight="1" x14ac:dyDescent="0.2">
      <c r="B157" s="11"/>
      <c r="C157" s="11"/>
      <c r="D157" s="11"/>
      <c r="E157" s="11"/>
      <c r="F157" s="11"/>
      <c r="G157" s="11"/>
      <c r="H157" s="11"/>
      <c r="I157" s="11"/>
    </row>
    <row r="158" spans="2:9" ht="13.15" customHeight="1" x14ac:dyDescent="0.2">
      <c r="B158" s="11"/>
      <c r="C158" s="11"/>
      <c r="D158" s="11"/>
      <c r="E158" s="11"/>
      <c r="F158" s="11"/>
      <c r="G158" s="11"/>
      <c r="H158" s="11"/>
      <c r="I158" s="11"/>
    </row>
    <row r="159" spans="2:9" ht="13.15" customHeight="1" x14ac:dyDescent="0.2">
      <c r="B159" s="11"/>
      <c r="C159" s="11"/>
      <c r="D159" s="11"/>
      <c r="E159" s="11"/>
      <c r="F159" s="11"/>
      <c r="G159" s="11"/>
      <c r="H159" s="11"/>
      <c r="I159" s="11"/>
    </row>
    <row r="160" spans="2:9" ht="13.15" customHeight="1" x14ac:dyDescent="0.2">
      <c r="B160" s="11"/>
      <c r="C160" s="11"/>
      <c r="D160" s="11"/>
      <c r="E160" s="11"/>
      <c r="F160" s="11"/>
      <c r="G160" s="11"/>
      <c r="H160" s="11"/>
      <c r="I160" s="11"/>
    </row>
    <row r="161" spans="2:9" ht="13.15" customHeight="1" x14ac:dyDescent="0.2">
      <c r="B161" s="11"/>
      <c r="C161" s="11"/>
      <c r="D161" s="11"/>
      <c r="E161" s="11"/>
      <c r="F161" s="11"/>
      <c r="G161" s="11"/>
      <c r="H161" s="11"/>
      <c r="I161" s="11"/>
    </row>
    <row r="162" spans="2:9" ht="13.15" customHeight="1" x14ac:dyDescent="0.2">
      <c r="B162" s="11"/>
      <c r="C162" s="11"/>
      <c r="D162" s="11"/>
      <c r="E162" s="11"/>
      <c r="F162" s="11"/>
      <c r="G162" s="11"/>
      <c r="H162" s="11"/>
      <c r="I162" s="11"/>
    </row>
    <row r="163" spans="2:9" ht="13.15" customHeight="1" x14ac:dyDescent="0.2">
      <c r="B163" s="11"/>
      <c r="C163" s="11"/>
      <c r="D163" s="11"/>
      <c r="E163" s="11"/>
      <c r="F163" s="11"/>
      <c r="G163" s="11"/>
      <c r="H163" s="11"/>
      <c r="I163" s="11"/>
    </row>
    <row r="164" spans="2:9" ht="13.15" customHeight="1" x14ac:dyDescent="0.2">
      <c r="B164" s="11"/>
      <c r="C164" s="11"/>
      <c r="D164" s="11"/>
      <c r="E164" s="11"/>
      <c r="F164" s="11"/>
      <c r="G164" s="11"/>
      <c r="H164" s="11"/>
      <c r="I164" s="11"/>
    </row>
    <row r="165" spans="2:9" ht="13.15" customHeight="1" x14ac:dyDescent="0.2">
      <c r="B165" s="11"/>
      <c r="C165" s="11"/>
      <c r="D165" s="11"/>
      <c r="E165" s="11"/>
      <c r="F165" s="11"/>
      <c r="G165" s="11"/>
      <c r="H165" s="11"/>
      <c r="I165" s="11"/>
    </row>
    <row r="166" spans="2:9" ht="13.15" customHeight="1" x14ac:dyDescent="0.2">
      <c r="B166" s="11"/>
      <c r="C166" s="11"/>
      <c r="D166" s="11"/>
      <c r="E166" s="11"/>
      <c r="F166" s="11"/>
      <c r="G166" s="11"/>
      <c r="H166" s="11"/>
      <c r="I166" s="11"/>
    </row>
    <row r="167" spans="2:9" ht="13.15" customHeight="1" x14ac:dyDescent="0.2">
      <c r="B167" s="11"/>
      <c r="C167" s="11"/>
      <c r="D167" s="11"/>
      <c r="E167" s="11"/>
      <c r="F167" s="11"/>
      <c r="G167" s="11"/>
      <c r="H167" s="11"/>
      <c r="I167" s="11"/>
    </row>
    <row r="168" spans="2:9" ht="13.15" customHeight="1" x14ac:dyDescent="0.2">
      <c r="B168" s="11"/>
      <c r="C168" s="11"/>
      <c r="D168" s="11"/>
      <c r="E168" s="11"/>
      <c r="F168" s="11"/>
      <c r="G168" s="11"/>
      <c r="H168" s="11"/>
      <c r="I168" s="11"/>
    </row>
    <row r="169" spans="2:9" ht="13.15" customHeight="1" x14ac:dyDescent="0.2">
      <c r="B169" s="11"/>
      <c r="C169" s="11"/>
      <c r="D169" s="11"/>
      <c r="E169" s="11"/>
      <c r="F169" s="11"/>
      <c r="G169" s="11"/>
      <c r="H169" s="11"/>
      <c r="I169" s="11"/>
    </row>
    <row r="170" spans="2:9" ht="13.15" customHeight="1" x14ac:dyDescent="0.2">
      <c r="B170" s="11"/>
      <c r="C170" s="11"/>
      <c r="D170" s="11"/>
      <c r="E170" s="11"/>
      <c r="F170" s="11"/>
      <c r="G170" s="11"/>
      <c r="H170" s="11"/>
      <c r="I170" s="11"/>
    </row>
    <row r="171" spans="2:9" ht="13.15" customHeight="1" x14ac:dyDescent="0.2">
      <c r="B171" s="11"/>
      <c r="C171" s="11"/>
      <c r="D171" s="11"/>
      <c r="E171" s="11"/>
      <c r="F171" s="11"/>
      <c r="G171" s="11"/>
      <c r="H171" s="11"/>
      <c r="I171" s="11"/>
    </row>
    <row r="172" spans="2:9" ht="13.15" customHeight="1" x14ac:dyDescent="0.2">
      <c r="B172" s="11"/>
      <c r="C172" s="11"/>
      <c r="D172" s="11"/>
      <c r="E172" s="11"/>
      <c r="F172" s="11"/>
      <c r="G172" s="11"/>
      <c r="H172" s="11"/>
      <c r="I172" s="11"/>
    </row>
    <row r="173" spans="2:9" ht="13.15" customHeight="1" x14ac:dyDescent="0.2">
      <c r="B173" s="11"/>
      <c r="C173" s="11"/>
      <c r="D173" s="11"/>
      <c r="E173" s="11"/>
      <c r="F173" s="11"/>
      <c r="G173" s="11"/>
      <c r="H173" s="11"/>
      <c r="I173" s="11"/>
    </row>
    <row r="174" spans="2:9" ht="13.15" customHeight="1" x14ac:dyDescent="0.2">
      <c r="B174" s="11"/>
      <c r="C174" s="11"/>
      <c r="D174" s="11"/>
      <c r="E174" s="11"/>
      <c r="F174" s="11"/>
      <c r="G174" s="11"/>
      <c r="H174" s="11"/>
      <c r="I174" s="11"/>
    </row>
    <row r="175" spans="2:9" ht="13.15" customHeight="1" x14ac:dyDescent="0.2">
      <c r="B175" s="11"/>
      <c r="C175" s="11"/>
      <c r="D175" s="11"/>
      <c r="E175" s="11"/>
      <c r="F175" s="11"/>
      <c r="G175" s="11"/>
      <c r="H175" s="11"/>
      <c r="I175" s="11"/>
    </row>
    <row r="176" spans="2:9" ht="13.15" customHeight="1" x14ac:dyDescent="0.2">
      <c r="B176" s="11"/>
      <c r="C176" s="11"/>
      <c r="D176" s="11"/>
      <c r="E176" s="11"/>
      <c r="F176" s="11"/>
      <c r="G176" s="11"/>
      <c r="H176" s="11"/>
      <c r="I176" s="11"/>
    </row>
    <row r="177" spans="2:9" ht="13.15" customHeight="1" x14ac:dyDescent="0.2">
      <c r="B177" s="11"/>
      <c r="C177" s="11"/>
      <c r="D177" s="11"/>
      <c r="E177" s="11"/>
      <c r="F177" s="11"/>
      <c r="G177" s="11"/>
      <c r="H177" s="11"/>
      <c r="I177" s="11"/>
    </row>
    <row r="178" spans="2:9" ht="13.15" customHeight="1" x14ac:dyDescent="0.2">
      <c r="B178" s="11"/>
      <c r="C178" s="11"/>
      <c r="D178" s="11"/>
      <c r="E178" s="11"/>
      <c r="F178" s="11"/>
      <c r="G178" s="11"/>
      <c r="H178" s="11"/>
      <c r="I178" s="11"/>
    </row>
    <row r="179" spans="2:9" ht="13.15" customHeight="1" x14ac:dyDescent="0.2">
      <c r="B179" s="11"/>
      <c r="C179" s="11"/>
      <c r="D179" s="11"/>
      <c r="E179" s="11"/>
      <c r="F179" s="11"/>
      <c r="G179" s="11"/>
      <c r="H179" s="11"/>
      <c r="I179" s="11"/>
    </row>
    <row r="180" spans="2:9" ht="13.15" customHeight="1" x14ac:dyDescent="0.2">
      <c r="B180" s="11"/>
      <c r="C180" s="11"/>
      <c r="D180" s="11"/>
      <c r="E180" s="11"/>
      <c r="F180" s="11"/>
      <c r="G180" s="11"/>
      <c r="H180" s="11"/>
      <c r="I180" s="11"/>
    </row>
    <row r="181" spans="2:9" ht="13.15" customHeight="1" x14ac:dyDescent="0.2">
      <c r="B181" s="11"/>
      <c r="C181" s="11"/>
      <c r="D181" s="11"/>
      <c r="E181" s="11"/>
      <c r="F181" s="11"/>
      <c r="G181" s="11"/>
      <c r="H181" s="11"/>
      <c r="I181" s="11"/>
    </row>
    <row r="182" spans="2:9" ht="13.15" customHeight="1" x14ac:dyDescent="0.2">
      <c r="B182" s="11"/>
      <c r="C182" s="11"/>
      <c r="D182" s="11"/>
      <c r="E182" s="11"/>
      <c r="F182" s="11"/>
      <c r="G182" s="11"/>
      <c r="H182" s="11"/>
      <c r="I182" s="11"/>
    </row>
    <row r="183" spans="2:9" ht="13.15" customHeight="1" x14ac:dyDescent="0.2">
      <c r="B183" s="11"/>
      <c r="C183" s="11"/>
      <c r="D183" s="11"/>
      <c r="E183" s="11"/>
      <c r="F183" s="11"/>
      <c r="G183" s="11"/>
      <c r="H183" s="11"/>
      <c r="I183" s="11"/>
    </row>
    <row r="184" spans="2:9" ht="13.15" customHeight="1" x14ac:dyDescent="0.2">
      <c r="B184" s="11"/>
      <c r="C184" s="11"/>
      <c r="D184" s="11"/>
      <c r="E184" s="11"/>
      <c r="F184" s="11"/>
      <c r="G184" s="11"/>
      <c r="H184" s="11"/>
      <c r="I184" s="11"/>
    </row>
    <row r="185" spans="2:9" ht="13.15" customHeight="1" x14ac:dyDescent="0.2">
      <c r="B185" s="11"/>
      <c r="C185" s="11"/>
      <c r="D185" s="11"/>
      <c r="E185" s="11"/>
      <c r="F185" s="11"/>
      <c r="G185" s="11"/>
      <c r="H185" s="11"/>
      <c r="I185" s="11"/>
    </row>
    <row r="186" spans="2:9" ht="13.15" customHeight="1" x14ac:dyDescent="0.2">
      <c r="B186" s="11"/>
      <c r="C186" s="11"/>
      <c r="D186" s="11"/>
      <c r="E186" s="11"/>
      <c r="F186" s="11"/>
      <c r="G186" s="11"/>
      <c r="H186" s="11"/>
      <c r="I186" s="11"/>
    </row>
    <row r="187" spans="2:9" ht="13.15" customHeight="1" x14ac:dyDescent="0.2">
      <c r="B187" s="11"/>
      <c r="C187" s="11"/>
      <c r="D187" s="11"/>
      <c r="E187" s="11"/>
      <c r="F187" s="11"/>
      <c r="G187" s="11"/>
      <c r="H187" s="11"/>
      <c r="I187" s="11"/>
    </row>
    <row r="188" spans="2:9" ht="13.15" customHeight="1" x14ac:dyDescent="0.2">
      <c r="B188" s="11"/>
      <c r="C188" s="11"/>
      <c r="D188" s="11"/>
      <c r="E188" s="11"/>
      <c r="F188" s="11"/>
      <c r="G188" s="11"/>
      <c r="H188" s="11"/>
      <c r="I188" s="11"/>
    </row>
    <row r="189" spans="2:9" ht="13.15" customHeight="1" x14ac:dyDescent="0.2">
      <c r="B189" s="11"/>
      <c r="C189" s="11"/>
      <c r="D189" s="11"/>
      <c r="E189" s="11"/>
      <c r="F189" s="11"/>
      <c r="G189" s="11"/>
      <c r="H189" s="11"/>
      <c r="I189" s="11"/>
    </row>
    <row r="190" spans="2:9" ht="13.15" customHeight="1" x14ac:dyDescent="0.2">
      <c r="B190" s="11"/>
      <c r="C190" s="11"/>
      <c r="D190" s="11"/>
      <c r="E190" s="11"/>
      <c r="F190" s="11"/>
      <c r="G190" s="11"/>
      <c r="H190" s="11"/>
      <c r="I190" s="11"/>
    </row>
    <row r="191" spans="2:9" ht="13.15" customHeight="1" x14ac:dyDescent="0.2">
      <c r="B191" s="11"/>
      <c r="C191" s="11"/>
      <c r="D191" s="11"/>
      <c r="E191" s="11"/>
      <c r="F191" s="11"/>
      <c r="G191" s="11"/>
      <c r="H191" s="11"/>
      <c r="I191" s="11"/>
    </row>
    <row r="192" spans="2:9" ht="13.15" customHeight="1" x14ac:dyDescent="0.2">
      <c r="B192" s="11"/>
      <c r="C192" s="11"/>
      <c r="D192" s="11"/>
      <c r="E192" s="11"/>
      <c r="F192" s="11"/>
      <c r="G192" s="11"/>
      <c r="H192" s="11"/>
      <c r="I192" s="11"/>
    </row>
    <row r="193" spans="2:9" ht="13.15" customHeight="1" x14ac:dyDescent="0.2">
      <c r="B193" s="11"/>
      <c r="C193" s="11"/>
      <c r="D193" s="11"/>
      <c r="E193" s="11"/>
      <c r="F193" s="11"/>
      <c r="G193" s="11"/>
      <c r="H193" s="11"/>
      <c r="I193" s="11"/>
    </row>
    <row r="194" spans="2:9" ht="13.15" customHeight="1" x14ac:dyDescent="0.2">
      <c r="B194" s="11"/>
      <c r="C194" s="11"/>
      <c r="D194" s="11"/>
      <c r="E194" s="11"/>
      <c r="F194" s="11"/>
      <c r="G194" s="11"/>
      <c r="H194" s="11"/>
      <c r="I194" s="11"/>
    </row>
    <row r="195" spans="2:9" ht="13.15" customHeight="1" x14ac:dyDescent="0.2">
      <c r="B195" s="11"/>
      <c r="C195" s="11"/>
      <c r="D195" s="11"/>
      <c r="E195" s="11"/>
      <c r="F195" s="11"/>
      <c r="G195" s="11"/>
      <c r="H195" s="11"/>
      <c r="I195" s="11"/>
    </row>
    <row r="196" spans="2:9" ht="13.15" customHeight="1" x14ac:dyDescent="0.2">
      <c r="B196" s="11"/>
      <c r="C196" s="11"/>
      <c r="D196" s="11"/>
      <c r="E196" s="11"/>
      <c r="F196" s="11"/>
      <c r="G196" s="11"/>
      <c r="H196" s="11"/>
      <c r="I196" s="11"/>
    </row>
    <row r="197" spans="2:9" ht="13.15" customHeight="1" x14ac:dyDescent="0.2">
      <c r="B197" s="11"/>
      <c r="C197" s="11"/>
      <c r="D197" s="11"/>
      <c r="E197" s="11"/>
      <c r="F197" s="11"/>
      <c r="G197" s="11"/>
      <c r="H197" s="11"/>
      <c r="I197" s="11"/>
    </row>
    <row r="198" spans="2:9" ht="13.15" customHeight="1" x14ac:dyDescent="0.2">
      <c r="B198" s="11"/>
      <c r="C198" s="11"/>
      <c r="D198" s="11"/>
      <c r="E198" s="11"/>
      <c r="F198" s="11"/>
      <c r="G198" s="11"/>
      <c r="H198" s="11"/>
      <c r="I198" s="11"/>
    </row>
    <row r="199" spans="2:9" ht="13.15" customHeight="1" x14ac:dyDescent="0.2">
      <c r="B199" s="11"/>
      <c r="C199" s="11"/>
      <c r="D199" s="11"/>
      <c r="E199" s="11"/>
      <c r="F199" s="11"/>
      <c r="G199" s="11"/>
      <c r="H199" s="11"/>
      <c r="I199" s="11"/>
    </row>
    <row r="200" spans="2:9" ht="13.15" customHeight="1" x14ac:dyDescent="0.2">
      <c r="B200" s="11"/>
      <c r="C200" s="11"/>
      <c r="D200" s="11"/>
      <c r="E200" s="11"/>
      <c r="F200" s="11"/>
      <c r="G200" s="11"/>
      <c r="H200" s="11"/>
      <c r="I200" s="11"/>
    </row>
    <row r="201" spans="2:9" ht="13.15" customHeight="1" x14ac:dyDescent="0.2">
      <c r="B201" s="11"/>
      <c r="C201" s="11"/>
      <c r="D201" s="11"/>
      <c r="E201" s="11"/>
      <c r="F201" s="11"/>
      <c r="G201" s="11"/>
      <c r="H201" s="11"/>
      <c r="I201" s="11"/>
    </row>
    <row r="202" spans="2:9" ht="13.15" customHeight="1" x14ac:dyDescent="0.2">
      <c r="B202" s="11"/>
      <c r="C202" s="11"/>
      <c r="D202" s="11"/>
      <c r="E202" s="11"/>
      <c r="F202" s="11"/>
      <c r="G202" s="11"/>
      <c r="H202" s="11"/>
      <c r="I202" s="11"/>
    </row>
    <row r="203" spans="2:9" ht="13.15" customHeight="1" x14ac:dyDescent="0.2">
      <c r="B203" s="11"/>
      <c r="C203" s="11"/>
      <c r="D203" s="11"/>
      <c r="E203" s="11"/>
      <c r="F203" s="11"/>
      <c r="G203" s="11"/>
      <c r="H203" s="11"/>
      <c r="I203" s="11"/>
    </row>
    <row r="204" spans="2:9" ht="13.15" customHeight="1" x14ac:dyDescent="0.2">
      <c r="B204" s="11"/>
      <c r="C204" s="11"/>
      <c r="D204" s="11"/>
      <c r="E204" s="11"/>
      <c r="F204" s="11"/>
      <c r="G204" s="11"/>
      <c r="H204" s="11"/>
      <c r="I204" s="11"/>
    </row>
    <row r="205" spans="2:9" ht="13.15" customHeight="1" x14ac:dyDescent="0.2">
      <c r="B205" s="11"/>
      <c r="C205" s="11"/>
      <c r="D205" s="11"/>
      <c r="E205" s="11"/>
      <c r="F205" s="11"/>
      <c r="G205" s="11"/>
      <c r="H205" s="11"/>
      <c r="I205" s="11"/>
    </row>
    <row r="206" spans="2:9" ht="13.15" customHeight="1" x14ac:dyDescent="0.2">
      <c r="B206" s="11"/>
      <c r="C206" s="11"/>
      <c r="D206" s="11"/>
      <c r="E206" s="11"/>
      <c r="F206" s="11"/>
      <c r="G206" s="11"/>
      <c r="H206" s="11"/>
      <c r="I206" s="11"/>
    </row>
    <row r="207" spans="2:9" ht="13.15" customHeight="1" x14ac:dyDescent="0.2">
      <c r="B207" s="11"/>
      <c r="C207" s="11"/>
      <c r="D207" s="11"/>
      <c r="E207" s="11"/>
      <c r="F207" s="11"/>
      <c r="G207" s="11"/>
      <c r="H207" s="11"/>
      <c r="I207" s="11"/>
    </row>
    <row r="208" spans="2:9" ht="13.15" customHeight="1" x14ac:dyDescent="0.2">
      <c r="B208" s="11"/>
      <c r="C208" s="11"/>
      <c r="D208" s="11"/>
      <c r="E208" s="11"/>
      <c r="F208" s="11"/>
      <c r="G208" s="11"/>
      <c r="H208" s="11"/>
      <c r="I208" s="11"/>
    </row>
    <row r="209" spans="2:9" ht="13.15" customHeight="1" x14ac:dyDescent="0.2">
      <c r="B209" s="11"/>
      <c r="C209" s="11"/>
      <c r="D209" s="11"/>
      <c r="E209" s="11"/>
      <c r="F209" s="11"/>
      <c r="G209" s="11"/>
      <c r="H209" s="11"/>
      <c r="I209" s="11"/>
    </row>
    <row r="210" spans="2:9" ht="13.15" customHeight="1" x14ac:dyDescent="0.2">
      <c r="B210" s="11"/>
      <c r="C210" s="11"/>
      <c r="D210" s="11"/>
      <c r="E210" s="11"/>
      <c r="F210" s="11"/>
      <c r="G210" s="11"/>
      <c r="H210" s="11"/>
      <c r="I210" s="11"/>
    </row>
    <row r="211" spans="2:9" ht="13.15" customHeight="1" x14ac:dyDescent="0.2">
      <c r="B211" s="11"/>
      <c r="C211" s="11"/>
      <c r="D211" s="11"/>
      <c r="E211" s="11"/>
      <c r="F211" s="11"/>
      <c r="G211" s="11"/>
      <c r="H211" s="11"/>
      <c r="I211" s="11"/>
    </row>
    <row r="212" spans="2:9" ht="13.15" customHeight="1" x14ac:dyDescent="0.2">
      <c r="B212" s="11"/>
      <c r="C212" s="11"/>
      <c r="D212" s="11"/>
      <c r="E212" s="11"/>
      <c r="F212" s="11"/>
      <c r="G212" s="11"/>
      <c r="H212" s="11"/>
      <c r="I212" s="11"/>
    </row>
    <row r="213" spans="2:9" ht="13.15" customHeight="1" x14ac:dyDescent="0.2">
      <c r="B213" s="11"/>
      <c r="C213" s="11"/>
      <c r="D213" s="11"/>
      <c r="E213" s="11"/>
      <c r="F213" s="11"/>
      <c r="G213" s="11"/>
      <c r="H213" s="11"/>
      <c r="I213" s="11"/>
    </row>
    <row r="214" spans="2:9" ht="13.15" customHeight="1" x14ac:dyDescent="0.2">
      <c r="B214" s="11"/>
      <c r="C214" s="11"/>
      <c r="D214" s="11"/>
      <c r="E214" s="11"/>
      <c r="F214" s="11"/>
      <c r="G214" s="11"/>
      <c r="H214" s="11"/>
      <c r="I214" s="11"/>
    </row>
    <row r="215" spans="2:9" ht="13.15" customHeight="1" x14ac:dyDescent="0.2">
      <c r="B215" s="11"/>
      <c r="C215" s="11"/>
      <c r="D215" s="11"/>
      <c r="E215" s="11"/>
      <c r="F215" s="11"/>
      <c r="G215" s="11"/>
      <c r="H215" s="11"/>
      <c r="I215" s="11"/>
    </row>
    <row r="216" spans="2:9" ht="13.15" customHeight="1" x14ac:dyDescent="0.2">
      <c r="B216" s="11"/>
      <c r="C216" s="11"/>
      <c r="D216" s="11"/>
      <c r="E216" s="11"/>
      <c r="F216" s="11"/>
      <c r="G216" s="11"/>
      <c r="H216" s="11"/>
      <c r="I216" s="11"/>
    </row>
    <row r="217" spans="2:9" ht="13.15" customHeight="1" x14ac:dyDescent="0.2">
      <c r="B217" s="11"/>
      <c r="C217" s="11"/>
      <c r="D217" s="11"/>
      <c r="E217" s="11"/>
      <c r="F217" s="11"/>
      <c r="G217" s="11"/>
      <c r="H217" s="11"/>
      <c r="I217" s="11"/>
    </row>
    <row r="218" spans="2:9" ht="13.15" customHeight="1" x14ac:dyDescent="0.2">
      <c r="B218" s="11"/>
      <c r="C218" s="11"/>
      <c r="D218" s="11"/>
      <c r="E218" s="11"/>
      <c r="F218" s="11"/>
      <c r="G218" s="11"/>
      <c r="H218" s="11"/>
      <c r="I218" s="11"/>
    </row>
    <row r="219" spans="2:9" ht="13.15" customHeight="1" x14ac:dyDescent="0.2">
      <c r="B219" s="11"/>
      <c r="C219" s="11"/>
      <c r="D219" s="11"/>
      <c r="E219" s="11"/>
      <c r="F219" s="11"/>
      <c r="G219" s="11"/>
      <c r="H219" s="11"/>
      <c r="I219" s="11"/>
    </row>
    <row r="220" spans="2:9" ht="13.15" customHeight="1" x14ac:dyDescent="0.2">
      <c r="B220" s="11"/>
      <c r="C220" s="11"/>
      <c r="D220" s="11"/>
      <c r="E220" s="11"/>
      <c r="F220" s="11"/>
      <c r="G220" s="11"/>
      <c r="H220" s="11"/>
      <c r="I220" s="11"/>
    </row>
    <row r="221" spans="2:9" ht="13.15" customHeight="1" x14ac:dyDescent="0.2">
      <c r="B221" s="11"/>
      <c r="C221" s="11"/>
      <c r="D221" s="11"/>
      <c r="E221" s="11"/>
      <c r="F221" s="11"/>
      <c r="G221" s="11"/>
      <c r="H221" s="11"/>
      <c r="I221" s="11"/>
    </row>
    <row r="222" spans="2:9" ht="13.15" customHeight="1" x14ac:dyDescent="0.2"/>
    <row r="223" spans="2:9" ht="13.15" customHeight="1" x14ac:dyDescent="0.2"/>
    <row r="224" spans="2:9" ht="13.15" customHeight="1" x14ac:dyDescent="0.2"/>
  </sheetData>
  <mergeCells count="28">
    <mergeCell ref="A67:K67"/>
    <mergeCell ref="A68:A73"/>
    <mergeCell ref="A74:A79"/>
    <mergeCell ref="A81:K81"/>
    <mergeCell ref="K50:K51"/>
    <mergeCell ref="A53:K53"/>
    <mergeCell ref="A58:K58"/>
    <mergeCell ref="A50:A52"/>
    <mergeCell ref="C50:C51"/>
    <mergeCell ref="A42:K42"/>
    <mergeCell ref="A45:K45"/>
    <mergeCell ref="A46:A47"/>
    <mergeCell ref="A48:A49"/>
    <mergeCell ref="K48:K49"/>
    <mergeCell ref="A36:A39"/>
    <mergeCell ref="A1:K1"/>
    <mergeCell ref="A2:K2"/>
    <mergeCell ref="A3:K3"/>
    <mergeCell ref="A5:A6"/>
    <mergeCell ref="B5:B6"/>
    <mergeCell ref="C5:C6"/>
    <mergeCell ref="D5:J5"/>
    <mergeCell ref="K5:K6"/>
    <mergeCell ref="A7:K7"/>
    <mergeCell ref="A15:A21"/>
    <mergeCell ref="A22:K22"/>
    <mergeCell ref="A26:K26"/>
    <mergeCell ref="A35:K35"/>
  </mergeCells>
  <pageMargins left="0.98425196850393704" right="0.19685039370078741" top="0.62992125984251968" bottom="0.59055118110236227" header="0.15748031496062992" footer="0.19685039370078741"/>
  <pageSetup paperSize="9" scale="80" fitToHeight="0" orientation="landscape" r:id="rId1"/>
  <headerFooter differentFirst="1" alignWithMargins="0">
    <oddHeader>&amp;C&amp;P</oddHeader>
  </headerFooter>
  <rowBreaks count="2" manualBreakCount="2">
    <brk id="25" max="10" man="1"/>
    <brk id="66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tabSelected="1" view="pageBreakPreview" topLeftCell="A82" zoomScale="80" zoomScaleNormal="100" zoomScaleSheetLayoutView="80" workbookViewId="0">
      <selection activeCell="F6" sqref="F6"/>
    </sheetView>
  </sheetViews>
  <sheetFormatPr defaultColWidth="8.85546875" defaultRowHeight="15" x14ac:dyDescent="0.25"/>
  <cols>
    <col min="1" max="1" width="6.140625" style="1" customWidth="1"/>
    <col min="2" max="2" width="37.42578125" style="2" customWidth="1"/>
    <col min="3" max="3" width="8.42578125" style="5" customWidth="1"/>
    <col min="4" max="4" width="11.28515625" style="1" customWidth="1"/>
    <col min="5" max="5" width="11.42578125" style="1" customWidth="1"/>
    <col min="6" max="6" width="10.42578125" style="1" customWidth="1"/>
    <col min="7" max="7" width="12.42578125" style="1" customWidth="1"/>
    <col min="8" max="8" width="10.28515625" style="1" customWidth="1"/>
    <col min="9" max="9" width="9" style="1" customWidth="1"/>
    <col min="10" max="10" width="40.5703125" style="1" customWidth="1"/>
    <col min="11" max="16384" width="8.85546875" style="1"/>
  </cols>
  <sheetData>
    <row r="1" spans="1:11" ht="25.5" customHeight="1" x14ac:dyDescent="0.25">
      <c r="F1" s="3"/>
      <c r="G1" s="4"/>
      <c r="H1" s="4"/>
      <c r="I1" s="4"/>
      <c r="J1" s="4" t="s">
        <v>167</v>
      </c>
    </row>
    <row r="2" spans="1:11" s="21" customFormat="1" ht="34.9" customHeight="1" x14ac:dyDescent="0.25">
      <c r="A2" s="77" t="s">
        <v>282</v>
      </c>
      <c r="B2" s="77"/>
      <c r="C2" s="77"/>
      <c r="D2" s="77"/>
      <c r="E2" s="77"/>
      <c r="F2" s="77"/>
      <c r="G2" s="77"/>
      <c r="H2" s="77"/>
      <c r="I2" s="77"/>
      <c r="J2" s="77"/>
    </row>
    <row r="3" spans="1:11" s="21" customFormat="1" x14ac:dyDescent="0.25">
      <c r="A3" s="78" t="s">
        <v>7</v>
      </c>
      <c r="B3" s="78" t="s">
        <v>53</v>
      </c>
      <c r="C3" s="79" t="s">
        <v>8</v>
      </c>
      <c r="D3" s="78" t="s">
        <v>9</v>
      </c>
      <c r="E3" s="78"/>
      <c r="F3" s="78"/>
      <c r="G3" s="78"/>
      <c r="H3" s="78"/>
      <c r="I3" s="78"/>
      <c r="J3" s="78" t="s">
        <v>10</v>
      </c>
    </row>
    <row r="4" spans="1:11" s="23" customFormat="1" ht="22.5" customHeight="1" x14ac:dyDescent="0.25">
      <c r="A4" s="78"/>
      <c r="B4" s="78"/>
      <c r="C4" s="79"/>
      <c r="D4" s="22">
        <v>2014</v>
      </c>
      <c r="E4" s="22">
        <v>2015</v>
      </c>
      <c r="F4" s="22">
        <v>2016</v>
      </c>
      <c r="G4" s="22">
        <v>2017</v>
      </c>
      <c r="H4" s="22">
        <v>2018</v>
      </c>
      <c r="I4" s="22">
        <v>2019</v>
      </c>
      <c r="J4" s="78"/>
    </row>
    <row r="5" spans="1:11" s="23" customFormat="1" ht="12.75" x14ac:dyDescent="0.25">
      <c r="A5" s="76" t="s">
        <v>14</v>
      </c>
      <c r="B5" s="76"/>
      <c r="C5" s="76"/>
      <c r="D5" s="76"/>
      <c r="E5" s="76"/>
      <c r="F5" s="76"/>
      <c r="G5" s="76"/>
      <c r="H5" s="76"/>
      <c r="I5" s="76"/>
      <c r="J5" s="76"/>
    </row>
    <row r="6" spans="1:11" s="21" customFormat="1" ht="176.25" customHeight="1" x14ac:dyDescent="0.25">
      <c r="A6" s="88" t="s">
        <v>15</v>
      </c>
      <c r="B6" s="89" t="s">
        <v>118</v>
      </c>
      <c r="C6" s="28" t="s">
        <v>0</v>
      </c>
      <c r="D6" s="90" t="s">
        <v>164</v>
      </c>
      <c r="E6" s="90" t="s">
        <v>164</v>
      </c>
      <c r="F6" s="91" t="s">
        <v>164</v>
      </c>
      <c r="G6" s="91" t="s">
        <v>164</v>
      </c>
      <c r="H6" s="91"/>
      <c r="I6" s="92"/>
      <c r="J6" s="93" t="s">
        <v>283</v>
      </c>
    </row>
    <row r="7" spans="1:11" s="21" customFormat="1" ht="101.25" customHeight="1" x14ac:dyDescent="0.25">
      <c r="A7" s="88" t="s">
        <v>16</v>
      </c>
      <c r="B7" s="89" t="s">
        <v>29</v>
      </c>
      <c r="C7" s="28" t="s">
        <v>30</v>
      </c>
      <c r="D7" s="90">
        <v>1</v>
      </c>
      <c r="E7" s="90">
        <v>0</v>
      </c>
      <c r="F7" s="91"/>
      <c r="G7" s="91">
        <v>1</v>
      </c>
      <c r="H7" s="91"/>
      <c r="I7" s="92"/>
      <c r="J7" s="93" t="s">
        <v>284</v>
      </c>
    </row>
    <row r="8" spans="1:11" s="21" customFormat="1" ht="248.25" customHeight="1" x14ac:dyDescent="0.25">
      <c r="A8" s="88" t="s">
        <v>17</v>
      </c>
      <c r="B8" s="89" t="s">
        <v>31</v>
      </c>
      <c r="C8" s="28" t="s">
        <v>30</v>
      </c>
      <c r="D8" s="90">
        <v>0</v>
      </c>
      <c r="E8" s="90">
        <v>1</v>
      </c>
      <c r="F8" s="91">
        <v>1</v>
      </c>
      <c r="G8" s="91">
        <v>1</v>
      </c>
      <c r="H8" s="91"/>
      <c r="I8" s="92"/>
      <c r="J8" s="93" t="s">
        <v>285</v>
      </c>
    </row>
    <row r="9" spans="1:11" s="21" customFormat="1" ht="103.15" customHeight="1" x14ac:dyDescent="0.25">
      <c r="A9" s="88" t="s">
        <v>18</v>
      </c>
      <c r="B9" s="89" t="s">
        <v>75</v>
      </c>
      <c r="C9" s="28" t="s">
        <v>40</v>
      </c>
      <c r="D9" s="90">
        <v>3</v>
      </c>
      <c r="E9" s="90">
        <v>0.02</v>
      </c>
      <c r="F9" s="94">
        <f>998/1130306.9*100%</f>
        <v>8.8294603881476804E-4</v>
      </c>
      <c r="G9" s="94">
        <f>500/928866.3*100%</f>
        <v>5.3829060221045801E-4</v>
      </c>
      <c r="H9" s="91"/>
      <c r="I9" s="92"/>
      <c r="J9" s="95"/>
    </row>
    <row r="10" spans="1:11" s="21" customFormat="1" ht="39" customHeight="1" x14ac:dyDescent="0.25">
      <c r="A10" s="88" t="s">
        <v>134</v>
      </c>
      <c r="B10" s="89" t="s">
        <v>135</v>
      </c>
      <c r="C10" s="28" t="s">
        <v>168</v>
      </c>
      <c r="D10" s="90">
        <v>80.400000000000006</v>
      </c>
      <c r="E10" s="90">
        <v>86.39</v>
      </c>
      <c r="F10" s="91">
        <v>94.09</v>
      </c>
      <c r="G10" s="91">
        <v>94.09</v>
      </c>
      <c r="H10" s="91">
        <v>94.09</v>
      </c>
      <c r="I10" s="92">
        <v>94.09</v>
      </c>
      <c r="J10" s="95"/>
    </row>
    <row r="11" spans="1:11" s="21" customFormat="1" ht="58.15" customHeight="1" x14ac:dyDescent="0.25">
      <c r="A11" s="96" t="s">
        <v>143</v>
      </c>
      <c r="B11" s="89" t="s">
        <v>144</v>
      </c>
      <c r="C11" s="28" t="s">
        <v>40</v>
      </c>
      <c r="D11" s="97">
        <v>74.099999999999994</v>
      </c>
      <c r="E11" s="97">
        <v>14.2</v>
      </c>
      <c r="F11" s="97">
        <v>24.6</v>
      </c>
      <c r="G11" s="97">
        <v>25.6</v>
      </c>
      <c r="H11" s="97">
        <v>25.6</v>
      </c>
      <c r="I11" s="98">
        <v>25.6</v>
      </c>
      <c r="J11" s="99"/>
      <c r="K11" s="21" t="s">
        <v>145</v>
      </c>
    </row>
    <row r="12" spans="1:11" s="21" customFormat="1" ht="16.149999999999999" customHeight="1" x14ac:dyDescent="0.25">
      <c r="A12" s="100" t="s">
        <v>56</v>
      </c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1" s="21" customFormat="1" ht="103.5" customHeight="1" x14ac:dyDescent="0.25">
      <c r="A13" s="88" t="s">
        <v>19</v>
      </c>
      <c r="B13" s="89" t="s">
        <v>13</v>
      </c>
      <c r="C13" s="28" t="s">
        <v>0</v>
      </c>
      <c r="D13" s="90" t="s">
        <v>164</v>
      </c>
      <c r="E13" s="90" t="s">
        <v>164</v>
      </c>
      <c r="F13" s="91" t="s">
        <v>164</v>
      </c>
      <c r="G13" s="91" t="s">
        <v>164</v>
      </c>
      <c r="H13" s="91" t="s">
        <v>164</v>
      </c>
      <c r="I13" s="92" t="s">
        <v>164</v>
      </c>
      <c r="J13" s="101" t="s">
        <v>286</v>
      </c>
    </row>
    <row r="14" spans="1:11" s="21" customFormat="1" ht="75.75" customHeight="1" x14ac:dyDescent="0.25">
      <c r="A14" s="88" t="s">
        <v>54</v>
      </c>
      <c r="B14" s="89" t="s">
        <v>37</v>
      </c>
      <c r="C14" s="28" t="s">
        <v>168</v>
      </c>
      <c r="D14" s="90">
        <v>184779.89</v>
      </c>
      <c r="E14" s="90">
        <v>193387.9</v>
      </c>
      <c r="F14" s="91">
        <v>211501.26</v>
      </c>
      <c r="G14" s="91">
        <v>199165.50599999999</v>
      </c>
      <c r="H14" s="91">
        <v>201935</v>
      </c>
      <c r="I14" s="102">
        <v>204644</v>
      </c>
      <c r="J14" s="103"/>
    </row>
    <row r="15" spans="1:11" s="21" customFormat="1" ht="24" x14ac:dyDescent="0.25">
      <c r="A15" s="88" t="s">
        <v>55</v>
      </c>
      <c r="B15" s="89" t="s">
        <v>42</v>
      </c>
      <c r="C15" s="28" t="s">
        <v>40</v>
      </c>
      <c r="D15" s="104">
        <v>0.9546</v>
      </c>
      <c r="E15" s="104">
        <f>E14/D14</f>
        <v>1.0465852101113382</v>
      </c>
      <c r="F15" s="105">
        <f>F14/E14</f>
        <v>1.093663357428257</v>
      </c>
      <c r="G15" s="105">
        <f>G14/F14</f>
        <v>0.9416752694522954</v>
      </c>
      <c r="H15" s="105">
        <f>H14/G14</f>
        <v>1.0139054902408653</v>
      </c>
      <c r="I15" s="106">
        <f>I14/H14</f>
        <v>1.0134152078639167</v>
      </c>
      <c r="J15" s="103"/>
    </row>
    <row r="16" spans="1:11" s="21" customFormat="1" ht="39.75" customHeight="1" x14ac:dyDescent="0.25">
      <c r="A16" s="88" t="s">
        <v>57</v>
      </c>
      <c r="B16" s="89" t="s">
        <v>45</v>
      </c>
      <c r="C16" s="28" t="s">
        <v>168</v>
      </c>
      <c r="D16" s="90">
        <v>9644.4500000000007</v>
      </c>
      <c r="E16" s="90">
        <v>3835.65</v>
      </c>
      <c r="F16" s="91">
        <v>9033.3340000000007</v>
      </c>
      <c r="G16" s="91">
        <v>3049</v>
      </c>
      <c r="H16" s="91">
        <v>2896</v>
      </c>
      <c r="I16" s="107">
        <v>2751</v>
      </c>
      <c r="J16" s="103"/>
    </row>
    <row r="17" spans="1:15" s="21" customFormat="1" ht="338.25" customHeight="1" x14ac:dyDescent="0.25">
      <c r="A17" s="88" t="s">
        <v>58</v>
      </c>
      <c r="B17" s="89" t="s">
        <v>49</v>
      </c>
      <c r="C17" s="28" t="s">
        <v>40</v>
      </c>
      <c r="D17" s="104">
        <v>0.57940000000000003</v>
      </c>
      <c r="E17" s="104">
        <v>0.3977</v>
      </c>
      <c r="F17" s="105">
        <f>F16/E16</f>
        <v>2.3550986143156964</v>
      </c>
      <c r="G17" s="105">
        <f>G16/F16</f>
        <v>0.33752765036696303</v>
      </c>
      <c r="H17" s="105">
        <f>H16/G16</f>
        <v>0.94981961298786488</v>
      </c>
      <c r="I17" s="106">
        <f>I16/H16</f>
        <v>0.94993093922651939</v>
      </c>
      <c r="J17" s="108"/>
    </row>
    <row r="18" spans="1:15" s="21" customFormat="1" ht="178.5" customHeight="1" x14ac:dyDescent="0.25">
      <c r="A18" s="88" t="s">
        <v>66</v>
      </c>
      <c r="B18" s="89" t="s">
        <v>5</v>
      </c>
      <c r="C18" s="28" t="s">
        <v>0</v>
      </c>
      <c r="D18" s="90" t="s">
        <v>164</v>
      </c>
      <c r="E18" s="90" t="s">
        <v>164</v>
      </c>
      <c r="F18" s="91" t="s">
        <v>164</v>
      </c>
      <c r="G18" s="91" t="s">
        <v>164</v>
      </c>
      <c r="H18" s="91" t="s">
        <v>164</v>
      </c>
      <c r="I18" s="92" t="s">
        <v>164</v>
      </c>
      <c r="J18" s="73" t="s">
        <v>287</v>
      </c>
    </row>
    <row r="19" spans="1:15" s="21" customFormat="1" ht="123" customHeight="1" x14ac:dyDescent="0.25">
      <c r="A19" s="88" t="s">
        <v>67</v>
      </c>
      <c r="B19" s="89" t="s">
        <v>35</v>
      </c>
      <c r="C19" s="28" t="s">
        <v>168</v>
      </c>
      <c r="D19" s="90">
        <v>26922.57</v>
      </c>
      <c r="E19" s="90">
        <v>22025.74</v>
      </c>
      <c r="F19" s="91">
        <v>23767.133999999998</v>
      </c>
      <c r="G19" s="91">
        <v>24480.18</v>
      </c>
      <c r="H19" s="90">
        <v>25019.9</v>
      </c>
      <c r="I19" s="109">
        <v>25475.95</v>
      </c>
      <c r="J19" s="74"/>
    </row>
    <row r="20" spans="1:15" s="21" customFormat="1" ht="36.75" customHeight="1" x14ac:dyDescent="0.25">
      <c r="A20" s="88" t="s">
        <v>68</v>
      </c>
      <c r="B20" s="89" t="s">
        <v>39</v>
      </c>
      <c r="C20" s="28" t="s">
        <v>40</v>
      </c>
      <c r="D20" s="104">
        <v>1.4963</v>
      </c>
      <c r="E20" s="104">
        <f>E19/D19</f>
        <v>0.81811431820959146</v>
      </c>
      <c r="F20" s="105">
        <f>F19/E19</f>
        <v>1.0790617704558392</v>
      </c>
      <c r="G20" s="105">
        <f>G19/F19</f>
        <v>1.0300013455555896</v>
      </c>
      <c r="H20" s="104">
        <f>H19/G19</f>
        <v>1.0220472235089775</v>
      </c>
      <c r="I20" s="110">
        <f>I19/H19</f>
        <v>1.0182274909172297</v>
      </c>
      <c r="J20" s="74"/>
    </row>
    <row r="21" spans="1:15" s="21" customFormat="1" ht="39.75" customHeight="1" x14ac:dyDescent="0.25">
      <c r="A21" s="88" t="s">
        <v>69</v>
      </c>
      <c r="B21" s="89" t="s">
        <v>43</v>
      </c>
      <c r="C21" s="28" t="s">
        <v>168</v>
      </c>
      <c r="D21" s="90">
        <v>8073.35</v>
      </c>
      <c r="E21" s="90">
        <v>13202.7</v>
      </c>
      <c r="F21" s="91">
        <v>13961.83</v>
      </c>
      <c r="G21" s="91">
        <v>13262.95</v>
      </c>
      <c r="H21" s="91">
        <v>12599.8</v>
      </c>
      <c r="I21" s="102">
        <v>11969.81</v>
      </c>
      <c r="J21" s="74"/>
    </row>
    <row r="22" spans="1:15" s="21" customFormat="1" ht="36.75" customHeight="1" x14ac:dyDescent="0.25">
      <c r="A22" s="88" t="s">
        <v>70</v>
      </c>
      <c r="B22" s="89" t="s">
        <v>47</v>
      </c>
      <c r="C22" s="28" t="s">
        <v>40</v>
      </c>
      <c r="D22" s="104">
        <v>1.3285</v>
      </c>
      <c r="E22" s="104">
        <v>1.6353</v>
      </c>
      <c r="F22" s="105">
        <f>F21/E21</f>
        <v>1.0574980875124027</v>
      </c>
      <c r="G22" s="105">
        <f>G21/F21</f>
        <v>0.94994352459527165</v>
      </c>
      <c r="H22" s="105">
        <f>H21/G21</f>
        <v>0.94999981150498181</v>
      </c>
      <c r="I22" s="106">
        <f>I21/H21</f>
        <v>0.95000000000000007</v>
      </c>
      <c r="J22" s="75"/>
    </row>
    <row r="23" spans="1:15" s="21" customFormat="1" ht="179.25" customHeight="1" x14ac:dyDescent="0.25">
      <c r="A23" s="88" t="s">
        <v>59</v>
      </c>
      <c r="B23" s="89" t="s">
        <v>6</v>
      </c>
      <c r="C23" s="28" t="s">
        <v>0</v>
      </c>
      <c r="D23" s="90" t="s">
        <v>164</v>
      </c>
      <c r="E23" s="90" t="s">
        <v>164</v>
      </c>
      <c r="F23" s="91" t="s">
        <v>164</v>
      </c>
      <c r="G23" s="91" t="s">
        <v>164</v>
      </c>
      <c r="H23" s="91" t="s">
        <v>164</v>
      </c>
      <c r="I23" s="92" t="s">
        <v>164</v>
      </c>
      <c r="J23" s="73" t="s">
        <v>288</v>
      </c>
      <c r="L23" s="24"/>
      <c r="N23" s="25"/>
      <c r="O23" s="26"/>
    </row>
    <row r="24" spans="1:15" s="21" customFormat="1" ht="54" customHeight="1" x14ac:dyDescent="0.25">
      <c r="A24" s="88" t="s">
        <v>60</v>
      </c>
      <c r="B24" s="89" t="s">
        <v>38</v>
      </c>
      <c r="C24" s="28" t="s">
        <v>168</v>
      </c>
      <c r="D24" s="90">
        <v>4039.59</v>
      </c>
      <c r="E24" s="90">
        <v>4222.71</v>
      </c>
      <c r="F24" s="91">
        <v>4915.134</v>
      </c>
      <c r="G24" s="91">
        <v>4815.5879999999997</v>
      </c>
      <c r="H24" s="90">
        <v>4941</v>
      </c>
      <c r="I24" s="88">
        <v>5067</v>
      </c>
      <c r="J24" s="74"/>
    </row>
    <row r="25" spans="1:15" s="21" customFormat="1" ht="39.75" customHeight="1" x14ac:dyDescent="0.25">
      <c r="A25" s="88" t="s">
        <v>61</v>
      </c>
      <c r="B25" s="89" t="s">
        <v>51</v>
      </c>
      <c r="C25" s="28" t="s">
        <v>40</v>
      </c>
      <c r="D25" s="104">
        <v>0.92359999999999998</v>
      </c>
      <c r="E25" s="104">
        <v>1.0948</v>
      </c>
      <c r="F25" s="105">
        <f>F24/E24</f>
        <v>1.1639762143268186</v>
      </c>
      <c r="G25" s="105">
        <f>G24/F24</f>
        <v>0.97974704250179134</v>
      </c>
      <c r="H25" s="104">
        <f>H24/G24</f>
        <v>1.026042925599117</v>
      </c>
      <c r="I25" s="110">
        <f>I24/H24</f>
        <v>1.0255009107468125</v>
      </c>
      <c r="J25" s="74"/>
    </row>
    <row r="26" spans="1:15" s="21" customFormat="1" ht="33.75" customHeight="1" x14ac:dyDescent="0.25">
      <c r="A26" s="88" t="s">
        <v>62</v>
      </c>
      <c r="B26" s="89" t="s">
        <v>46</v>
      </c>
      <c r="C26" s="28" t="s">
        <v>168</v>
      </c>
      <c r="D26" s="90">
        <v>8076.27</v>
      </c>
      <c r="E26" s="90">
        <v>7276.69</v>
      </c>
      <c r="F26" s="91">
        <v>9899.8819999999996</v>
      </c>
      <c r="G26" s="91">
        <v>9404.8799999999992</v>
      </c>
      <c r="H26" s="91">
        <v>8934.64</v>
      </c>
      <c r="I26" s="102">
        <v>8487.9</v>
      </c>
      <c r="J26" s="74"/>
    </row>
    <row r="27" spans="1:15" s="21" customFormat="1" ht="39" customHeight="1" x14ac:dyDescent="0.25">
      <c r="A27" s="88" t="s">
        <v>63</v>
      </c>
      <c r="B27" s="89" t="s">
        <v>50</v>
      </c>
      <c r="C27" s="28" t="s">
        <v>40</v>
      </c>
      <c r="D27" s="104">
        <v>0.91259999999999997</v>
      </c>
      <c r="E27" s="104">
        <v>0.90100000000000002</v>
      </c>
      <c r="F27" s="105">
        <f>F26/E26</f>
        <v>1.360492476661779</v>
      </c>
      <c r="G27" s="105">
        <f>G26/F26</f>
        <v>0.94999920201069055</v>
      </c>
      <c r="H27" s="105">
        <f>H26/G26</f>
        <v>0.95000042531111506</v>
      </c>
      <c r="I27" s="106">
        <f>I26/H26</f>
        <v>0.94999910460857961</v>
      </c>
      <c r="J27" s="75"/>
    </row>
    <row r="28" spans="1:15" s="21" customFormat="1" ht="297.75" customHeight="1" x14ac:dyDescent="0.25">
      <c r="A28" s="88" t="s">
        <v>64</v>
      </c>
      <c r="B28" s="89" t="s">
        <v>12</v>
      </c>
      <c r="C28" s="28" t="s">
        <v>0</v>
      </c>
      <c r="D28" s="90" t="s">
        <v>164</v>
      </c>
      <c r="E28" s="90" t="s">
        <v>164</v>
      </c>
      <c r="F28" s="91" t="s">
        <v>164</v>
      </c>
      <c r="G28" s="91" t="s">
        <v>164</v>
      </c>
      <c r="H28" s="91" t="s">
        <v>164</v>
      </c>
      <c r="I28" s="91" t="s">
        <v>164</v>
      </c>
      <c r="J28" s="73" t="s">
        <v>289</v>
      </c>
    </row>
    <row r="29" spans="1:15" s="21" customFormat="1" ht="47.25" customHeight="1" x14ac:dyDescent="0.25">
      <c r="A29" s="88" t="s">
        <v>65</v>
      </c>
      <c r="B29" s="89" t="s">
        <v>36</v>
      </c>
      <c r="C29" s="28" t="s">
        <v>168</v>
      </c>
      <c r="D29" s="90">
        <v>14858.82</v>
      </c>
      <c r="E29" s="90">
        <v>16033.77</v>
      </c>
      <c r="F29" s="91">
        <v>16534.280999999999</v>
      </c>
      <c r="G29" s="91">
        <v>17041.707999999999</v>
      </c>
      <c r="H29" s="91">
        <v>17859</v>
      </c>
      <c r="I29" s="102">
        <v>18574.098999999998</v>
      </c>
      <c r="J29" s="74"/>
    </row>
    <row r="30" spans="1:15" s="21" customFormat="1" ht="24" x14ac:dyDescent="0.25">
      <c r="A30" s="88" t="s">
        <v>71</v>
      </c>
      <c r="B30" s="89" t="s">
        <v>41</v>
      </c>
      <c r="C30" s="28" t="s">
        <v>40</v>
      </c>
      <c r="D30" s="104">
        <v>1.0608</v>
      </c>
      <c r="E30" s="104">
        <f>E29/D29</f>
        <v>1.0790742468109851</v>
      </c>
      <c r="F30" s="105">
        <f>F29/E29</f>
        <v>1.0312160521199942</v>
      </c>
      <c r="G30" s="105">
        <f>G29/F29</f>
        <v>1.0306893901222556</v>
      </c>
      <c r="H30" s="105">
        <f>H29/G29</f>
        <v>1.0479583384482354</v>
      </c>
      <c r="I30" s="106">
        <f>I29/H29</f>
        <v>1.0400413796965116</v>
      </c>
      <c r="J30" s="74"/>
    </row>
    <row r="31" spans="1:15" s="21" customFormat="1" ht="27.75" customHeight="1" x14ac:dyDescent="0.25">
      <c r="A31" s="88" t="s">
        <v>72</v>
      </c>
      <c r="B31" s="89" t="s">
        <v>44</v>
      </c>
      <c r="C31" s="28" t="s">
        <v>168</v>
      </c>
      <c r="D31" s="90">
        <v>2114.11</v>
      </c>
      <c r="E31" s="90">
        <v>2746.2</v>
      </c>
      <c r="F31" s="91">
        <v>2921.6970000000001</v>
      </c>
      <c r="G31" s="91">
        <v>2775.61</v>
      </c>
      <c r="H31" s="91">
        <v>2636.83</v>
      </c>
      <c r="I31" s="92">
        <v>2504.9899999999998</v>
      </c>
      <c r="J31" s="74"/>
    </row>
    <row r="32" spans="1:15" s="21" customFormat="1" ht="37.5" customHeight="1" x14ac:dyDescent="0.25">
      <c r="A32" s="88" t="s">
        <v>73</v>
      </c>
      <c r="B32" s="89" t="s">
        <v>48</v>
      </c>
      <c r="C32" s="28" t="s">
        <v>40</v>
      </c>
      <c r="D32" s="104">
        <v>1.0094000000000001</v>
      </c>
      <c r="E32" s="104">
        <v>1.29</v>
      </c>
      <c r="F32" s="105">
        <f>F31/E31</f>
        <v>1.0639053965479572</v>
      </c>
      <c r="G32" s="105">
        <f>G31/F31</f>
        <v>0.94999926412629376</v>
      </c>
      <c r="H32" s="105">
        <f>H31/G31</f>
        <v>0.95000018014058163</v>
      </c>
      <c r="I32" s="106">
        <f>I31/H31</f>
        <v>0.95000056886488693</v>
      </c>
      <c r="J32" s="74"/>
    </row>
    <row r="33" spans="1:11" s="21" customFormat="1" ht="33" customHeight="1" x14ac:dyDescent="0.25">
      <c r="A33" s="96" t="s">
        <v>74</v>
      </c>
      <c r="B33" s="89" t="s">
        <v>76</v>
      </c>
      <c r="C33" s="28" t="s">
        <v>77</v>
      </c>
      <c r="D33" s="111">
        <v>832</v>
      </c>
      <c r="E33" s="111">
        <v>804</v>
      </c>
      <c r="F33" s="111">
        <v>804</v>
      </c>
      <c r="G33" s="111">
        <v>804</v>
      </c>
      <c r="H33" s="111">
        <v>804</v>
      </c>
      <c r="I33" s="112">
        <v>804</v>
      </c>
      <c r="J33" s="75"/>
      <c r="K33" s="24"/>
    </row>
    <row r="34" spans="1:11" s="23" customFormat="1" ht="12.75" x14ac:dyDescent="0.25">
      <c r="A34" s="100" t="s">
        <v>111</v>
      </c>
      <c r="B34" s="100"/>
      <c r="C34" s="100"/>
      <c r="D34" s="100"/>
      <c r="E34" s="100"/>
      <c r="F34" s="100"/>
      <c r="G34" s="100"/>
      <c r="H34" s="100"/>
      <c r="I34" s="100"/>
      <c r="J34" s="100"/>
    </row>
    <row r="35" spans="1:11" s="21" customFormat="1" ht="151.15" customHeight="1" x14ac:dyDescent="0.25">
      <c r="A35" s="88" t="s">
        <v>20</v>
      </c>
      <c r="B35" s="89" t="s">
        <v>116</v>
      </c>
      <c r="C35" s="28" t="s">
        <v>0</v>
      </c>
      <c r="D35" s="90" t="s">
        <v>164</v>
      </c>
      <c r="E35" s="90" t="s">
        <v>164</v>
      </c>
      <c r="F35" s="90" t="s">
        <v>164</v>
      </c>
      <c r="G35" s="90" t="s">
        <v>164</v>
      </c>
      <c r="H35" s="90" t="s">
        <v>164</v>
      </c>
      <c r="I35" s="90" t="s">
        <v>164</v>
      </c>
      <c r="J35" s="113"/>
    </row>
    <row r="36" spans="1:11" s="27" customFormat="1" ht="57.75" customHeight="1" x14ac:dyDescent="0.25">
      <c r="A36" s="88" t="s">
        <v>21</v>
      </c>
      <c r="B36" s="89" t="s">
        <v>117</v>
      </c>
      <c r="C36" s="28" t="s">
        <v>0</v>
      </c>
      <c r="D36" s="90" t="s">
        <v>164</v>
      </c>
      <c r="E36" s="90" t="s">
        <v>164</v>
      </c>
      <c r="F36" s="90" t="s">
        <v>164</v>
      </c>
      <c r="G36" s="90" t="s">
        <v>164</v>
      </c>
      <c r="H36" s="90" t="s">
        <v>164</v>
      </c>
      <c r="I36" s="90" t="s">
        <v>164</v>
      </c>
      <c r="J36" s="113"/>
    </row>
    <row r="37" spans="1:11" s="27" customFormat="1" ht="147.75" customHeight="1" x14ac:dyDescent="0.25">
      <c r="A37" s="88" t="s">
        <v>112</v>
      </c>
      <c r="B37" s="89" t="s">
        <v>115</v>
      </c>
      <c r="C37" s="28" t="s">
        <v>0</v>
      </c>
      <c r="D37" s="90" t="s">
        <v>164</v>
      </c>
      <c r="E37" s="90" t="s">
        <v>164</v>
      </c>
      <c r="F37" s="90" t="s">
        <v>164</v>
      </c>
      <c r="G37" s="90" t="s">
        <v>164</v>
      </c>
      <c r="H37" s="90" t="s">
        <v>164</v>
      </c>
      <c r="I37" s="90" t="s">
        <v>164</v>
      </c>
      <c r="J37" s="113"/>
    </row>
    <row r="38" spans="1:11" s="27" customFormat="1" ht="99" customHeight="1" x14ac:dyDescent="0.25">
      <c r="A38" s="96" t="s">
        <v>113</v>
      </c>
      <c r="B38" s="89" t="s">
        <v>114</v>
      </c>
      <c r="C38" s="28" t="s">
        <v>0</v>
      </c>
      <c r="D38" s="90" t="s">
        <v>164</v>
      </c>
      <c r="E38" s="90" t="s">
        <v>164</v>
      </c>
      <c r="F38" s="90" t="s">
        <v>164</v>
      </c>
      <c r="G38" s="90" t="s">
        <v>164</v>
      </c>
      <c r="H38" s="90" t="s">
        <v>164</v>
      </c>
      <c r="I38" s="90" t="s">
        <v>164</v>
      </c>
      <c r="J38" s="113"/>
    </row>
    <row r="39" spans="1:11" s="21" customFormat="1" x14ac:dyDescent="0.25">
      <c r="A39" s="100" t="s">
        <v>99</v>
      </c>
      <c r="B39" s="100"/>
      <c r="C39" s="100"/>
      <c r="D39" s="100"/>
      <c r="E39" s="100"/>
      <c r="F39" s="100"/>
      <c r="G39" s="100"/>
      <c r="H39" s="100"/>
      <c r="I39" s="100"/>
      <c r="J39" s="100"/>
    </row>
    <row r="40" spans="1:11" s="21" customFormat="1" ht="123.75" customHeight="1" x14ac:dyDescent="0.25">
      <c r="A40" s="88" t="s">
        <v>22</v>
      </c>
      <c r="B40" s="89" t="s">
        <v>3</v>
      </c>
      <c r="C40" s="28" t="s">
        <v>0</v>
      </c>
      <c r="D40" s="90" t="s">
        <v>164</v>
      </c>
      <c r="E40" s="90" t="s">
        <v>164</v>
      </c>
      <c r="F40" s="91" t="s">
        <v>164</v>
      </c>
      <c r="G40" s="91" t="s">
        <v>164</v>
      </c>
      <c r="H40" s="91" t="s">
        <v>164</v>
      </c>
      <c r="I40" s="92" t="s">
        <v>164</v>
      </c>
      <c r="J40" s="51" t="s">
        <v>290</v>
      </c>
    </row>
    <row r="41" spans="1:11" s="21" customFormat="1" ht="130.5" customHeight="1" x14ac:dyDescent="0.25">
      <c r="A41" s="88" t="s">
        <v>23</v>
      </c>
      <c r="B41" s="89" t="s">
        <v>33</v>
      </c>
      <c r="C41" s="28" t="s">
        <v>34</v>
      </c>
      <c r="D41" s="114">
        <v>0</v>
      </c>
      <c r="E41" s="114">
        <v>0</v>
      </c>
      <c r="F41" s="97">
        <v>2</v>
      </c>
      <c r="G41" s="97">
        <v>2</v>
      </c>
      <c r="H41" s="97">
        <v>2</v>
      </c>
      <c r="I41" s="98">
        <v>2</v>
      </c>
      <c r="J41" s="51" t="s">
        <v>291</v>
      </c>
    </row>
    <row r="42" spans="1:11" s="21" customFormat="1" ht="103.5" customHeight="1" x14ac:dyDescent="0.25">
      <c r="A42" s="88" t="s">
        <v>24</v>
      </c>
      <c r="B42" s="89" t="s">
        <v>4</v>
      </c>
      <c r="C42" s="28" t="s">
        <v>40</v>
      </c>
      <c r="D42" s="90">
        <v>35.700000000000003</v>
      </c>
      <c r="E42" s="90">
        <v>46.9</v>
      </c>
      <c r="F42" s="91" t="s">
        <v>292</v>
      </c>
      <c r="G42" s="91">
        <v>45</v>
      </c>
      <c r="H42" s="91">
        <v>44</v>
      </c>
      <c r="I42" s="92">
        <v>43</v>
      </c>
      <c r="J42" s="51" t="s">
        <v>293</v>
      </c>
    </row>
    <row r="43" spans="1:11" s="21" customFormat="1" ht="120" customHeight="1" x14ac:dyDescent="0.25">
      <c r="A43" s="88" t="s">
        <v>124</v>
      </c>
      <c r="B43" s="89" t="s">
        <v>125</v>
      </c>
      <c r="C43" s="28" t="s">
        <v>90</v>
      </c>
      <c r="D43" s="90">
        <v>75</v>
      </c>
      <c r="E43" s="90">
        <v>75</v>
      </c>
      <c r="F43" s="91">
        <v>211</v>
      </c>
      <c r="G43" s="91">
        <v>100</v>
      </c>
      <c r="H43" s="91">
        <v>100</v>
      </c>
      <c r="I43" s="92">
        <v>100</v>
      </c>
      <c r="J43" s="51" t="s">
        <v>294</v>
      </c>
    </row>
    <row r="44" spans="1:11" s="21" customFormat="1" ht="60" customHeight="1" x14ac:dyDescent="0.25">
      <c r="A44" s="88" t="s">
        <v>126</v>
      </c>
      <c r="B44" s="89" t="s">
        <v>128</v>
      </c>
      <c r="C44" s="28" t="s">
        <v>0</v>
      </c>
      <c r="D44" s="90" t="s">
        <v>164</v>
      </c>
      <c r="E44" s="90" t="s">
        <v>164</v>
      </c>
      <c r="F44" s="91" t="s">
        <v>165</v>
      </c>
      <c r="G44" s="91"/>
      <c r="H44" s="91"/>
      <c r="I44" s="92"/>
      <c r="J44" s="95"/>
    </row>
    <row r="45" spans="1:11" s="21" customFormat="1" ht="40.5" customHeight="1" x14ac:dyDescent="0.25">
      <c r="A45" s="96" t="s">
        <v>127</v>
      </c>
      <c r="B45" s="89" t="s">
        <v>129</v>
      </c>
      <c r="C45" s="28" t="s">
        <v>0</v>
      </c>
      <c r="D45" s="90" t="s">
        <v>164</v>
      </c>
      <c r="E45" s="90" t="s">
        <v>164</v>
      </c>
      <c r="F45" s="91" t="s">
        <v>164</v>
      </c>
      <c r="G45" s="91"/>
      <c r="H45" s="91"/>
      <c r="I45" s="92"/>
      <c r="J45" s="93" t="s">
        <v>295</v>
      </c>
    </row>
    <row r="46" spans="1:11" s="21" customFormat="1" x14ac:dyDescent="0.25">
      <c r="A46" s="100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</row>
    <row r="47" spans="1:11" s="21" customFormat="1" ht="37.5" customHeight="1" x14ac:dyDescent="0.25">
      <c r="A47" s="88" t="s">
        <v>25</v>
      </c>
      <c r="B47" s="89" t="s">
        <v>11</v>
      </c>
      <c r="C47" s="28" t="s">
        <v>0</v>
      </c>
      <c r="D47" s="90" t="s">
        <v>164</v>
      </c>
      <c r="E47" s="90" t="s">
        <v>164</v>
      </c>
      <c r="F47" s="91" t="s">
        <v>164</v>
      </c>
      <c r="G47" s="91" t="s">
        <v>164</v>
      </c>
      <c r="H47" s="91" t="s">
        <v>164</v>
      </c>
      <c r="I47" s="92" t="s">
        <v>164</v>
      </c>
      <c r="J47" s="51" t="s">
        <v>296</v>
      </c>
    </row>
    <row r="48" spans="1:11" s="21" customFormat="1" ht="24" x14ac:dyDescent="0.25">
      <c r="A48" s="88" t="s">
        <v>27</v>
      </c>
      <c r="B48" s="89" t="s">
        <v>32</v>
      </c>
      <c r="C48" s="28" t="s">
        <v>30</v>
      </c>
      <c r="D48" s="90">
        <v>227</v>
      </c>
      <c r="E48" s="90">
        <v>146</v>
      </c>
      <c r="F48" s="91">
        <v>163</v>
      </c>
      <c r="G48" s="91">
        <v>163</v>
      </c>
      <c r="H48" s="91">
        <v>163</v>
      </c>
      <c r="I48" s="92">
        <v>163</v>
      </c>
      <c r="J48" s="95"/>
    </row>
    <row r="49" spans="1:11" s="21" customFormat="1" ht="36" x14ac:dyDescent="0.25">
      <c r="A49" s="88" t="s">
        <v>101</v>
      </c>
      <c r="B49" s="89" t="s">
        <v>1</v>
      </c>
      <c r="C49" s="28" t="s">
        <v>2</v>
      </c>
      <c r="D49" s="90">
        <v>300</v>
      </c>
      <c r="E49" s="90">
        <v>358.47</v>
      </c>
      <c r="F49" s="91">
        <f>68.4+327.6</f>
        <v>396</v>
      </c>
      <c r="G49" s="91">
        <f>76.26+350</f>
        <v>426.26</v>
      </c>
      <c r="H49" s="91">
        <f>76.26+350</f>
        <v>426.26</v>
      </c>
      <c r="I49" s="92">
        <f>76.26+350</f>
        <v>426.26</v>
      </c>
      <c r="J49" s="95"/>
    </row>
    <row r="50" spans="1:11" s="21" customFormat="1" x14ac:dyDescent="0.25">
      <c r="A50" s="100" t="s">
        <v>102</v>
      </c>
      <c r="B50" s="100"/>
      <c r="C50" s="100"/>
      <c r="D50" s="100"/>
      <c r="E50" s="100"/>
      <c r="F50" s="100"/>
      <c r="G50" s="100"/>
      <c r="H50" s="100"/>
      <c r="I50" s="100"/>
      <c r="J50" s="100"/>
    </row>
    <row r="51" spans="1:11" s="21" customFormat="1" ht="137.25" customHeight="1" x14ac:dyDescent="0.25">
      <c r="A51" s="88" t="s">
        <v>26</v>
      </c>
      <c r="B51" s="89" t="s">
        <v>120</v>
      </c>
      <c r="C51" s="28" t="s">
        <v>0</v>
      </c>
      <c r="D51" s="90" t="s">
        <v>164</v>
      </c>
      <c r="E51" s="90" t="s">
        <v>164</v>
      </c>
      <c r="F51" s="90" t="s">
        <v>164</v>
      </c>
      <c r="G51" s="90"/>
      <c r="H51" s="90"/>
      <c r="I51" s="90"/>
      <c r="J51" s="51" t="s">
        <v>297</v>
      </c>
    </row>
    <row r="52" spans="1:11" s="21" customFormat="1" ht="68.25" customHeight="1" x14ac:dyDescent="0.25">
      <c r="A52" s="88" t="s">
        <v>85</v>
      </c>
      <c r="B52" s="89" t="s">
        <v>28</v>
      </c>
      <c r="C52" s="28" t="s">
        <v>168</v>
      </c>
      <c r="D52" s="90">
        <v>483563.2</v>
      </c>
      <c r="E52" s="90">
        <v>540127.30000000005</v>
      </c>
      <c r="F52" s="91">
        <v>569926.5</v>
      </c>
      <c r="G52" s="91">
        <v>508201.9</v>
      </c>
      <c r="H52" s="91">
        <v>487110.2</v>
      </c>
      <c r="I52" s="92">
        <v>467193.7</v>
      </c>
      <c r="J52" s="51" t="s">
        <v>298</v>
      </c>
    </row>
    <row r="53" spans="1:11" s="21" customFormat="1" ht="67.900000000000006" customHeight="1" x14ac:dyDescent="0.25">
      <c r="A53" s="88" t="s">
        <v>131</v>
      </c>
      <c r="B53" s="89" t="s">
        <v>155</v>
      </c>
      <c r="C53" s="28" t="s">
        <v>0</v>
      </c>
      <c r="D53" s="115" t="s">
        <v>164</v>
      </c>
      <c r="E53" s="91" t="s">
        <v>164</v>
      </c>
      <c r="F53" s="91" t="s">
        <v>164</v>
      </c>
      <c r="G53" s="91"/>
      <c r="H53" s="91"/>
      <c r="I53" s="92"/>
      <c r="J53" s="93" t="s">
        <v>299</v>
      </c>
      <c r="K53" s="21" t="s">
        <v>145</v>
      </c>
    </row>
    <row r="54" spans="1:11" s="21" customFormat="1" ht="136.5" customHeight="1" x14ac:dyDescent="0.25">
      <c r="A54" s="88" t="s">
        <v>146</v>
      </c>
      <c r="B54" s="89" t="s">
        <v>162</v>
      </c>
      <c r="C54" s="28" t="s">
        <v>0</v>
      </c>
      <c r="D54" s="90" t="s">
        <v>164</v>
      </c>
      <c r="E54" s="90" t="s">
        <v>164</v>
      </c>
      <c r="F54" s="90" t="s">
        <v>164</v>
      </c>
      <c r="G54" s="90" t="s">
        <v>164</v>
      </c>
      <c r="H54" s="90" t="s">
        <v>164</v>
      </c>
      <c r="I54" s="90" t="s">
        <v>164</v>
      </c>
      <c r="J54" s="51" t="s">
        <v>300</v>
      </c>
      <c r="K54" s="21" t="s">
        <v>145</v>
      </c>
    </row>
    <row r="55" spans="1:11" s="21" customFormat="1" ht="96.75" customHeight="1" x14ac:dyDescent="0.25">
      <c r="A55" s="88" t="s">
        <v>147</v>
      </c>
      <c r="B55" s="116" t="s">
        <v>154</v>
      </c>
      <c r="C55" s="28" t="s">
        <v>40</v>
      </c>
      <c r="D55" s="90">
        <f>((8938.9+740052.5-204691.9)/(6814.1+476749.1))*100%</f>
        <v>1.1256015759677329</v>
      </c>
      <c r="E55" s="90">
        <f>((9616.38+586296.5)/(7476.5+532650.8))*100%</f>
        <v>1.1032822817880155</v>
      </c>
      <c r="F55" s="91">
        <f>((9930.51+615236.7)/(7835.5+562091))*100%</f>
        <v>1.0969260246716024</v>
      </c>
      <c r="G55" s="91">
        <f>((13100.2+545717.5)/(10100.2+498101.7))*100%</f>
        <v>1.0995978173241776</v>
      </c>
      <c r="H55" s="91">
        <f>((522116.1+13295.6)/(476814.6+10295.6))*100%</f>
        <v>1.0991592867486659</v>
      </c>
      <c r="I55" s="107">
        <f>((502287.5+13295.6)/(456898.1+10295.6))*100%</f>
        <v>1.1035745987156933</v>
      </c>
      <c r="J55" s="113"/>
      <c r="K55" s="21" t="s">
        <v>145</v>
      </c>
    </row>
    <row r="56" spans="1:11" s="21" customFormat="1" ht="115.5" customHeight="1" x14ac:dyDescent="0.25">
      <c r="A56" s="88" t="s">
        <v>148</v>
      </c>
      <c r="B56" s="89" t="s">
        <v>150</v>
      </c>
      <c r="C56" s="28" t="s">
        <v>0</v>
      </c>
      <c r="D56" s="91" t="s">
        <v>165</v>
      </c>
      <c r="E56" s="91" t="s">
        <v>165</v>
      </c>
      <c r="F56" s="91"/>
      <c r="G56" s="91"/>
      <c r="H56" s="91"/>
      <c r="I56" s="92"/>
      <c r="J56" s="117"/>
      <c r="K56" s="21" t="s">
        <v>145</v>
      </c>
    </row>
    <row r="57" spans="1:11" s="21" customFormat="1" ht="108.75" customHeight="1" x14ac:dyDescent="0.25">
      <c r="A57" s="88" t="s">
        <v>149</v>
      </c>
      <c r="B57" s="89" t="s">
        <v>132</v>
      </c>
      <c r="C57" s="28" t="s">
        <v>40</v>
      </c>
      <c r="D57" s="90">
        <v>0</v>
      </c>
      <c r="E57" s="90">
        <v>40</v>
      </c>
      <c r="F57" s="115">
        <v>9.36</v>
      </c>
      <c r="G57" s="115">
        <v>11</v>
      </c>
      <c r="H57" s="115">
        <v>12</v>
      </c>
      <c r="I57" s="96">
        <v>12.5</v>
      </c>
      <c r="J57" s="113"/>
    </row>
    <row r="58" spans="1:11" s="21" customFormat="1" ht="84" customHeight="1" x14ac:dyDescent="0.25">
      <c r="A58" s="88" t="s">
        <v>152</v>
      </c>
      <c r="B58" s="89" t="s">
        <v>159</v>
      </c>
      <c r="C58" s="28" t="s">
        <v>40</v>
      </c>
      <c r="D58" s="115">
        <v>4</v>
      </c>
      <c r="E58" s="115">
        <v>4</v>
      </c>
      <c r="F58" s="115">
        <v>3</v>
      </c>
      <c r="G58" s="115"/>
      <c r="H58" s="115"/>
      <c r="I58" s="96"/>
      <c r="J58" s="113"/>
      <c r="K58" s="21" t="s">
        <v>145</v>
      </c>
    </row>
    <row r="59" spans="1:11" s="21" customFormat="1" ht="75.599999999999994" customHeight="1" x14ac:dyDescent="0.25">
      <c r="A59" s="88" t="s">
        <v>153</v>
      </c>
      <c r="B59" s="89" t="s">
        <v>160</v>
      </c>
      <c r="C59" s="28" t="s">
        <v>40</v>
      </c>
      <c r="D59" s="115">
        <v>0.02</v>
      </c>
      <c r="E59" s="115">
        <v>0.02</v>
      </c>
      <c r="F59" s="115">
        <v>0.02</v>
      </c>
      <c r="G59" s="115"/>
      <c r="H59" s="115"/>
      <c r="I59" s="96"/>
      <c r="J59" s="113"/>
      <c r="K59" s="21" t="s">
        <v>145</v>
      </c>
    </row>
    <row r="60" spans="1:11" s="21" customFormat="1" ht="45" customHeight="1" x14ac:dyDescent="0.25">
      <c r="A60" s="88" t="s">
        <v>156</v>
      </c>
      <c r="B60" s="89" t="s">
        <v>161</v>
      </c>
      <c r="C60" s="28" t="s">
        <v>30</v>
      </c>
      <c r="D60" s="115">
        <v>1</v>
      </c>
      <c r="E60" s="115">
        <v>0</v>
      </c>
      <c r="F60" s="115">
        <v>0</v>
      </c>
      <c r="G60" s="115"/>
      <c r="H60" s="115"/>
      <c r="I60" s="96"/>
      <c r="J60" s="113"/>
      <c r="K60" s="21" t="s">
        <v>145</v>
      </c>
    </row>
    <row r="61" spans="1:11" s="21" customFormat="1" ht="138" customHeight="1" x14ac:dyDescent="0.25">
      <c r="A61" s="96" t="s">
        <v>157</v>
      </c>
      <c r="B61" s="89" t="s">
        <v>158</v>
      </c>
      <c r="C61" s="28" t="s">
        <v>30</v>
      </c>
      <c r="D61" s="115">
        <v>247</v>
      </c>
      <c r="E61" s="115">
        <v>315</v>
      </c>
      <c r="F61" s="115">
        <v>23.6</v>
      </c>
      <c r="G61" s="115">
        <v>260</v>
      </c>
      <c r="H61" s="115">
        <v>260</v>
      </c>
      <c r="I61" s="96">
        <v>260</v>
      </c>
      <c r="J61" s="51" t="s">
        <v>301</v>
      </c>
      <c r="K61" s="21" t="s">
        <v>145</v>
      </c>
    </row>
    <row r="62" spans="1:11" s="21" customFormat="1" x14ac:dyDescent="0.25">
      <c r="A62" s="100" t="s">
        <v>103</v>
      </c>
      <c r="B62" s="100"/>
      <c r="C62" s="100"/>
      <c r="D62" s="100"/>
      <c r="E62" s="100"/>
      <c r="F62" s="100"/>
      <c r="G62" s="100"/>
      <c r="H62" s="100"/>
      <c r="I62" s="100"/>
      <c r="J62" s="100"/>
    </row>
    <row r="63" spans="1:11" s="21" customFormat="1" ht="107.25" customHeight="1" x14ac:dyDescent="0.25">
      <c r="A63" s="88" t="s">
        <v>81</v>
      </c>
      <c r="B63" s="89" t="s">
        <v>86</v>
      </c>
      <c r="C63" s="28" t="s">
        <v>0</v>
      </c>
      <c r="D63" s="90" t="s">
        <v>164</v>
      </c>
      <c r="E63" s="90" t="s">
        <v>164</v>
      </c>
      <c r="F63" s="90" t="s">
        <v>164</v>
      </c>
      <c r="G63" s="90"/>
      <c r="H63" s="90"/>
      <c r="I63" s="90"/>
      <c r="J63" s="93" t="s">
        <v>302</v>
      </c>
    </row>
    <row r="64" spans="1:11" s="21" customFormat="1" ht="55.5" customHeight="1" x14ac:dyDescent="0.25">
      <c r="A64" s="88" t="s">
        <v>94</v>
      </c>
      <c r="B64" s="89" t="s">
        <v>89</v>
      </c>
      <c r="C64" s="28" t="s">
        <v>90</v>
      </c>
      <c r="D64" s="115">
        <v>421</v>
      </c>
      <c r="E64" s="115">
        <v>418</v>
      </c>
      <c r="F64" s="91">
        <v>336</v>
      </c>
      <c r="G64" s="91">
        <v>332</v>
      </c>
      <c r="H64" s="91">
        <v>330</v>
      </c>
      <c r="I64" s="95">
        <v>328</v>
      </c>
      <c r="J64" s="51" t="s">
        <v>303</v>
      </c>
    </row>
    <row r="65" spans="1:10" s="21" customFormat="1" ht="44.25" customHeight="1" x14ac:dyDescent="0.25">
      <c r="A65" s="88" t="s">
        <v>104</v>
      </c>
      <c r="B65" s="89" t="s">
        <v>93</v>
      </c>
      <c r="C65" s="28" t="s">
        <v>40</v>
      </c>
      <c r="D65" s="115">
        <v>4.0999999999999996</v>
      </c>
      <c r="E65" s="115">
        <v>4.0999999999999996</v>
      </c>
      <c r="F65" s="91">
        <v>-19.7</v>
      </c>
      <c r="G65" s="91">
        <v>-1.2</v>
      </c>
      <c r="H65" s="91">
        <v>-0.6</v>
      </c>
      <c r="I65" s="95">
        <v>-0.6</v>
      </c>
      <c r="J65" s="51" t="s">
        <v>303</v>
      </c>
    </row>
    <row r="66" spans="1:10" s="21" customFormat="1" ht="65.25" customHeight="1" x14ac:dyDescent="0.25">
      <c r="A66" s="88" t="s">
        <v>105</v>
      </c>
      <c r="B66" s="89" t="s">
        <v>91</v>
      </c>
      <c r="C66" s="28" t="s">
        <v>40</v>
      </c>
      <c r="D66" s="115">
        <v>63</v>
      </c>
      <c r="E66" s="115">
        <v>87</v>
      </c>
      <c r="F66" s="91">
        <v>91.4</v>
      </c>
      <c r="G66" s="91">
        <v>93</v>
      </c>
      <c r="H66" s="91">
        <v>94</v>
      </c>
      <c r="I66" s="95">
        <v>95</v>
      </c>
      <c r="J66" s="51" t="s">
        <v>303</v>
      </c>
    </row>
    <row r="67" spans="1:10" s="21" customFormat="1" ht="46.5" customHeight="1" x14ac:dyDescent="0.25">
      <c r="A67" s="88" t="s">
        <v>106</v>
      </c>
      <c r="B67" s="89" t="s">
        <v>123</v>
      </c>
      <c r="C67" s="28" t="s">
        <v>78</v>
      </c>
      <c r="D67" s="90" t="s">
        <v>304</v>
      </c>
      <c r="E67" s="90" t="s">
        <v>305</v>
      </c>
      <c r="F67" s="91" t="s">
        <v>306</v>
      </c>
      <c r="G67" s="90"/>
      <c r="H67" s="90"/>
      <c r="I67" s="90"/>
      <c r="J67" s="118"/>
    </row>
    <row r="68" spans="1:10" s="21" customFormat="1" ht="70.5" customHeight="1" x14ac:dyDescent="0.25">
      <c r="A68" s="96" t="s">
        <v>122</v>
      </c>
      <c r="B68" s="89" t="s">
        <v>130</v>
      </c>
      <c r="C68" s="28" t="s">
        <v>40</v>
      </c>
      <c r="D68" s="90">
        <v>157.80000000000001</v>
      </c>
      <c r="E68" s="90">
        <v>275</v>
      </c>
      <c r="F68" s="91">
        <v>25.9</v>
      </c>
      <c r="G68" s="90"/>
      <c r="H68" s="90"/>
      <c r="I68" s="90"/>
      <c r="J68" s="118"/>
    </row>
    <row r="69" spans="1:10" s="21" customFormat="1" x14ac:dyDescent="0.25">
      <c r="A69" s="100" t="s">
        <v>107</v>
      </c>
      <c r="B69" s="100"/>
      <c r="C69" s="100"/>
      <c r="D69" s="100"/>
      <c r="E69" s="100"/>
      <c r="F69" s="100"/>
      <c r="G69" s="100"/>
      <c r="H69" s="100"/>
      <c r="I69" s="100"/>
      <c r="J69" s="100"/>
    </row>
    <row r="70" spans="1:10" s="21" customFormat="1" ht="49.5" customHeight="1" x14ac:dyDescent="0.25">
      <c r="A70" s="88" t="s">
        <v>87</v>
      </c>
      <c r="B70" s="89" t="s">
        <v>82</v>
      </c>
      <c r="C70" s="28" t="s">
        <v>84</v>
      </c>
      <c r="D70" s="90" t="s">
        <v>307</v>
      </c>
      <c r="E70" s="90">
        <v>99.7</v>
      </c>
      <c r="F70" s="91">
        <v>100</v>
      </c>
      <c r="G70" s="91">
        <v>100</v>
      </c>
      <c r="H70" s="91">
        <v>100</v>
      </c>
      <c r="I70" s="92">
        <v>100</v>
      </c>
      <c r="J70" s="113"/>
    </row>
    <row r="71" spans="1:10" s="21" customFormat="1" ht="52.5" customHeight="1" x14ac:dyDescent="0.25">
      <c r="A71" s="96" t="s">
        <v>92</v>
      </c>
      <c r="B71" s="89" t="s">
        <v>95</v>
      </c>
      <c r="C71" s="28" t="s">
        <v>84</v>
      </c>
      <c r="D71" s="90">
        <v>0</v>
      </c>
      <c r="E71" s="90">
        <v>0</v>
      </c>
      <c r="F71" s="91">
        <v>0</v>
      </c>
      <c r="G71" s="91">
        <v>0</v>
      </c>
      <c r="H71" s="91">
        <v>0</v>
      </c>
      <c r="I71" s="92">
        <v>0</v>
      </c>
      <c r="J71" s="113"/>
    </row>
    <row r="72" spans="1:10" s="21" customFormat="1" x14ac:dyDescent="0.25">
      <c r="A72" s="100" t="s">
        <v>108</v>
      </c>
      <c r="B72" s="100"/>
      <c r="C72" s="100"/>
      <c r="D72" s="100"/>
      <c r="E72" s="100"/>
      <c r="F72" s="100"/>
      <c r="G72" s="100"/>
      <c r="H72" s="100"/>
      <c r="I72" s="100"/>
      <c r="J72" s="100"/>
    </row>
    <row r="73" spans="1:10" s="21" customFormat="1" ht="27.75" customHeight="1" x14ac:dyDescent="0.25">
      <c r="A73" s="88" t="s">
        <v>109</v>
      </c>
      <c r="B73" s="89" t="s">
        <v>88</v>
      </c>
      <c r="C73" s="28" t="s">
        <v>0</v>
      </c>
      <c r="D73" s="90" t="s">
        <v>164</v>
      </c>
      <c r="E73" s="90" t="s">
        <v>164</v>
      </c>
      <c r="F73" s="90" t="s">
        <v>164</v>
      </c>
      <c r="G73" s="90" t="s">
        <v>164</v>
      </c>
      <c r="H73" s="90" t="s">
        <v>164</v>
      </c>
      <c r="I73" s="90" t="s">
        <v>164</v>
      </c>
      <c r="J73" s="113" t="s">
        <v>166</v>
      </c>
    </row>
    <row r="74" spans="1:10" s="21" customFormat="1" ht="73.900000000000006" customHeight="1" x14ac:dyDescent="0.25">
      <c r="A74" s="88" t="s">
        <v>110</v>
      </c>
      <c r="B74" s="89" t="s">
        <v>97</v>
      </c>
      <c r="C74" s="28" t="s">
        <v>40</v>
      </c>
      <c r="D74" s="90">
        <v>0.03</v>
      </c>
      <c r="E74" s="90">
        <v>0.08</v>
      </c>
      <c r="F74" s="94">
        <f>(1165.5+268)/1130306.9*100%</f>
        <v>1.2682396258927554E-3</v>
      </c>
      <c r="G74" s="94">
        <f>((30+1184.4+506.2)/928866.3)*100%</f>
        <v>1.8523656203266283E-3</v>
      </c>
      <c r="H74" s="94">
        <f>(30+414.7)/859738.4*100%</f>
        <v>5.1725036359897376E-4</v>
      </c>
      <c r="I74" s="119">
        <f>(414.7+30)/836956.3*100%</f>
        <v>5.3133001089782105E-4</v>
      </c>
      <c r="J74" s="113"/>
    </row>
    <row r="75" spans="1:10" s="21" customFormat="1" x14ac:dyDescent="0.25">
      <c r="A75" s="120" t="s">
        <v>133</v>
      </c>
      <c r="B75" s="121"/>
      <c r="C75" s="121"/>
      <c r="D75" s="121"/>
      <c r="E75" s="121"/>
      <c r="F75" s="121"/>
      <c r="G75" s="121"/>
      <c r="H75" s="121"/>
      <c r="I75" s="121"/>
      <c r="J75" s="122"/>
    </row>
    <row r="76" spans="1:10" s="21" customFormat="1" ht="81" customHeight="1" x14ac:dyDescent="0.25">
      <c r="A76" s="88" t="s">
        <v>138</v>
      </c>
      <c r="B76" s="89" t="s">
        <v>119</v>
      </c>
      <c r="C76" s="28" t="s">
        <v>96</v>
      </c>
      <c r="D76" s="90">
        <v>1501270.44</v>
      </c>
      <c r="E76" s="90">
        <v>1504688.45</v>
      </c>
      <c r="F76" s="91">
        <f>25808.19+152457+7316.6+1257+5855+8861.89+9906.8+77267.71+783585.7</f>
        <v>1072315.8899999999</v>
      </c>
      <c r="G76" s="91">
        <f>712486.6+21401.39+74046+4456.3+823+1598+4679.59+5092.2+75698.63</f>
        <v>900281.71</v>
      </c>
      <c r="H76" s="91">
        <f>68310.47+5106+3153.61+2099+976+3802+62214+20974.08+675575.5</f>
        <v>842210.66</v>
      </c>
      <c r="I76" s="92">
        <f>653076.8+21341.8+62315+3863.7+1016+2138+3263.39+5139+63637.68</f>
        <v>815791.37000000011</v>
      </c>
      <c r="J76" s="95"/>
    </row>
    <row r="77" spans="1:10" s="21" customFormat="1" ht="48" x14ac:dyDescent="0.25">
      <c r="A77" s="88" t="s">
        <v>139</v>
      </c>
      <c r="B77" s="89" t="s">
        <v>98</v>
      </c>
      <c r="C77" s="28" t="s">
        <v>40</v>
      </c>
      <c r="D77" s="90">
        <v>95</v>
      </c>
      <c r="E77" s="90">
        <v>99</v>
      </c>
      <c r="F77" s="123">
        <f>F76/1130306.9*100</f>
        <v>94.869445634632498</v>
      </c>
      <c r="G77" s="123">
        <f>G76/928866.3*100</f>
        <v>96.922636766992184</v>
      </c>
      <c r="H77" s="123">
        <f>H76/(859738.4)*100</f>
        <v>97.961270544621485</v>
      </c>
      <c r="I77" s="123">
        <f>I76/(836956.3)*100</f>
        <v>97.471202498864045</v>
      </c>
      <c r="J77" s="95"/>
    </row>
    <row r="78" spans="1:10" s="21" customFormat="1" ht="82.5" customHeight="1" x14ac:dyDescent="0.25">
      <c r="A78" s="88" t="s">
        <v>140</v>
      </c>
      <c r="B78" s="89" t="s">
        <v>121</v>
      </c>
      <c r="C78" s="28" t="s">
        <v>0</v>
      </c>
      <c r="D78" s="90" t="s">
        <v>165</v>
      </c>
      <c r="E78" s="90" t="s">
        <v>165</v>
      </c>
      <c r="F78" s="91" t="s">
        <v>165</v>
      </c>
      <c r="G78" s="91"/>
      <c r="H78" s="91"/>
      <c r="I78" s="92"/>
      <c r="J78" s="95"/>
    </row>
    <row r="79" spans="1:10" s="21" customFormat="1" ht="82.15" customHeight="1" x14ac:dyDescent="0.25">
      <c r="A79" s="88" t="s">
        <v>141</v>
      </c>
      <c r="B79" s="89" t="s">
        <v>137</v>
      </c>
      <c r="C79" s="28" t="s">
        <v>40</v>
      </c>
      <c r="D79" s="90">
        <v>7.4</v>
      </c>
      <c r="E79" s="90">
        <v>7.8</v>
      </c>
      <c r="F79" s="115">
        <v>10.199999999999999</v>
      </c>
      <c r="G79" s="115">
        <v>11</v>
      </c>
      <c r="H79" s="115">
        <v>11</v>
      </c>
      <c r="I79" s="96">
        <v>11</v>
      </c>
      <c r="J79" s="51"/>
    </row>
    <row r="80" spans="1:10" s="21" customFormat="1" ht="61.5" customHeight="1" x14ac:dyDescent="0.25">
      <c r="A80" s="88" t="s">
        <v>142</v>
      </c>
      <c r="B80" s="89" t="s">
        <v>136</v>
      </c>
      <c r="C80" s="28" t="s">
        <v>0</v>
      </c>
      <c r="D80" s="90" t="s">
        <v>164</v>
      </c>
      <c r="E80" s="90" t="s">
        <v>164</v>
      </c>
      <c r="F80" s="115" t="s">
        <v>164</v>
      </c>
      <c r="G80" s="115"/>
      <c r="H80" s="115"/>
      <c r="I80" s="96"/>
      <c r="J80" s="51" t="s">
        <v>308</v>
      </c>
    </row>
    <row r="81" spans="1:22" s="21" customFormat="1" ht="10.9" customHeight="1" x14ac:dyDescent="0.25">
      <c r="A81" s="84"/>
      <c r="B81" s="84"/>
      <c r="C81" s="84"/>
      <c r="D81" s="84"/>
      <c r="E81" s="84"/>
      <c r="F81" s="84"/>
      <c r="G81" s="84"/>
      <c r="H81" s="84"/>
      <c r="I81" s="84"/>
      <c r="J81" s="84"/>
    </row>
    <row r="82" spans="1:22" s="21" customFormat="1" x14ac:dyDescent="0.25">
      <c r="A82" s="85" t="s">
        <v>52</v>
      </c>
      <c r="B82" s="85"/>
      <c r="C82" s="85"/>
      <c r="D82" s="85"/>
      <c r="E82" s="85"/>
      <c r="F82" s="85"/>
      <c r="G82" s="85"/>
      <c r="H82" s="85"/>
      <c r="I82" s="85"/>
      <c r="J82" s="85"/>
    </row>
    <row r="83" spans="1:22" s="21" customFormat="1" ht="27" customHeight="1" x14ac:dyDescent="0.25">
      <c r="A83" s="80" t="s">
        <v>151</v>
      </c>
      <c r="B83" s="80"/>
      <c r="C83" s="80"/>
      <c r="D83" s="80"/>
      <c r="E83" s="80"/>
      <c r="F83" s="80"/>
      <c r="G83" s="80"/>
      <c r="H83" s="80"/>
      <c r="I83" s="80"/>
      <c r="J83" s="80"/>
    </row>
    <row r="84" spans="1:22" s="21" customFormat="1" x14ac:dyDescent="0.25">
      <c r="A84" s="80" t="s">
        <v>83</v>
      </c>
      <c r="B84" s="80"/>
      <c r="C84" s="80"/>
      <c r="D84" s="80"/>
      <c r="E84" s="80"/>
      <c r="F84" s="80"/>
      <c r="G84" s="29"/>
      <c r="H84" s="29"/>
      <c r="I84" s="29"/>
      <c r="J84" s="29"/>
    </row>
    <row r="85" spans="1:22" s="21" customFormat="1" ht="52.9" customHeight="1" x14ac:dyDescent="0.25">
      <c r="A85" s="30"/>
      <c r="B85" s="30"/>
      <c r="C85" s="31"/>
      <c r="D85" s="30"/>
      <c r="E85" s="30"/>
      <c r="F85" s="30"/>
      <c r="G85" s="30"/>
      <c r="H85" s="30"/>
      <c r="I85" s="30"/>
      <c r="J85" s="30"/>
      <c r="M85" s="80"/>
      <c r="N85" s="80"/>
      <c r="O85" s="80"/>
      <c r="P85" s="80"/>
      <c r="Q85" s="80"/>
      <c r="R85" s="80"/>
      <c r="S85" s="80"/>
      <c r="T85" s="80"/>
      <c r="U85" s="80"/>
      <c r="V85" s="80"/>
    </row>
    <row r="86" spans="1:22" s="21" customFormat="1" ht="15.75" x14ac:dyDescent="0.25">
      <c r="A86" s="87" t="s">
        <v>309</v>
      </c>
      <c r="B86" s="87"/>
      <c r="C86" s="87"/>
      <c r="D86" s="87"/>
      <c r="E86" s="86" t="s">
        <v>79</v>
      </c>
      <c r="F86" s="86"/>
      <c r="G86" s="86" t="s">
        <v>310</v>
      </c>
      <c r="H86" s="86"/>
      <c r="I86" s="86"/>
      <c r="J86" s="86"/>
    </row>
    <row r="87" spans="1:22" s="21" customFormat="1" ht="15.75" x14ac:dyDescent="0.25">
      <c r="A87" s="30"/>
      <c r="B87" s="30"/>
      <c r="C87" s="31"/>
      <c r="D87" s="30"/>
      <c r="E87" s="86" t="s">
        <v>80</v>
      </c>
      <c r="F87" s="86"/>
      <c r="G87" s="86" t="s">
        <v>163</v>
      </c>
      <c r="H87" s="86"/>
      <c r="I87" s="86"/>
      <c r="J87" s="86"/>
    </row>
    <row r="88" spans="1:22" s="21" customFormat="1" ht="15.75" x14ac:dyDescent="0.25">
      <c r="A88" s="30"/>
      <c r="B88" s="30"/>
      <c r="C88" s="31"/>
      <c r="D88" s="30"/>
      <c r="E88" s="30"/>
      <c r="F88" s="30"/>
      <c r="G88" s="30"/>
      <c r="H88" s="30"/>
      <c r="I88" s="30"/>
      <c r="J88" s="30"/>
    </row>
    <row r="89" spans="1:22" s="21" customFormat="1" ht="50.45" customHeight="1" x14ac:dyDescent="0.25">
      <c r="C89" s="32"/>
    </row>
    <row r="90" spans="1:22" s="21" customFormat="1" ht="73.900000000000006" customHeight="1" x14ac:dyDescent="0.3">
      <c r="A90" s="82"/>
      <c r="B90" s="83"/>
      <c r="C90" s="83"/>
      <c r="D90" s="33"/>
      <c r="E90" s="33"/>
      <c r="F90" s="33"/>
      <c r="G90" s="33"/>
      <c r="H90" s="33"/>
      <c r="I90" s="81"/>
      <c r="J90" s="81"/>
    </row>
  </sheetData>
  <mergeCells count="33">
    <mergeCell ref="I90:J90"/>
    <mergeCell ref="A90:C90"/>
    <mergeCell ref="A81:J81"/>
    <mergeCell ref="A82:J82"/>
    <mergeCell ref="A83:J83"/>
    <mergeCell ref="E87:F87"/>
    <mergeCell ref="G87:J87"/>
    <mergeCell ref="A86:D86"/>
    <mergeCell ref="G86:J86"/>
    <mergeCell ref="E86:F86"/>
    <mergeCell ref="M85:V85"/>
    <mergeCell ref="A62:J62"/>
    <mergeCell ref="A69:J69"/>
    <mergeCell ref="A84:F84"/>
    <mergeCell ref="A72:J72"/>
    <mergeCell ref="A75:J75"/>
    <mergeCell ref="J67:J68"/>
    <mergeCell ref="A50:J50"/>
    <mergeCell ref="A2:J2"/>
    <mergeCell ref="A46:J46"/>
    <mergeCell ref="A3:A4"/>
    <mergeCell ref="B3:B4"/>
    <mergeCell ref="C3:C4"/>
    <mergeCell ref="D3:I3"/>
    <mergeCell ref="J3:J4"/>
    <mergeCell ref="A5:J5"/>
    <mergeCell ref="A12:J12"/>
    <mergeCell ref="A34:J34"/>
    <mergeCell ref="J13:J17"/>
    <mergeCell ref="J18:J22"/>
    <mergeCell ref="J23:J27"/>
    <mergeCell ref="J28:J33"/>
    <mergeCell ref="A39:J39"/>
  </mergeCells>
  <printOptions horizontalCentered="1"/>
  <pageMargins left="0.31496062992125984" right="0.19685039370078741" top="0.55118110236220474" bottom="0.35433070866141736" header="0.31496062992125984" footer="0.31496062992125984"/>
  <pageSetup paperSize="9" scale="86" fitToHeight="4" orientation="landscape" r:id="rId1"/>
  <headerFooter differentFirst="1">
    <oddHeader>&amp;C&amp;P</oddHeader>
  </headerFooter>
  <rowBreaks count="10" manualBreakCount="10">
    <brk id="11" max="9" man="1"/>
    <brk id="15" max="9" man="1"/>
    <brk id="21" max="9" man="1"/>
    <brk id="33" max="9" man="1"/>
    <brk id="40" max="9" man="1"/>
    <brk id="45" max="9" man="1"/>
    <brk id="51" max="9" man="1"/>
    <brk id="63" max="9" man="1"/>
    <brk id="71" max="9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титул-доклад2016</vt:lpstr>
      <vt:lpstr>доклад2016</vt:lpstr>
      <vt:lpstr>перечень мер2016</vt:lpstr>
      <vt:lpstr>'перечень мер2016'!Заголовки_для_печати</vt:lpstr>
      <vt:lpstr>доклад2016!Область_печати</vt:lpstr>
      <vt:lpstr>'перечень мер2016'!Область_печати</vt:lpstr>
      <vt:lpstr>'титул-доклад2016'!Область_печати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Геннадьевна Елисеева</dc:creator>
  <cp:lastModifiedBy>Костюнина Нина Александровна</cp:lastModifiedBy>
  <cp:lastPrinted>2017-05-05T01:04:44Z</cp:lastPrinted>
  <dcterms:created xsi:type="dcterms:W3CDTF">2013-04-16T09:42:18Z</dcterms:created>
  <dcterms:modified xsi:type="dcterms:W3CDTF">2017-05-05T02:42:50Z</dcterms:modified>
</cp:coreProperties>
</file>