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2980" windowHeight="119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AH13" i="1" l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M12" i="1"/>
  <c r="AC11" i="1"/>
  <c r="AB11" i="1"/>
  <c r="AA11" i="1"/>
  <c r="Z11" i="1"/>
  <c r="Y11" i="1"/>
  <c r="X11" i="1"/>
  <c r="Q11" i="1"/>
  <c r="P11" i="1"/>
  <c r="M11" i="1"/>
  <c r="X10" i="1"/>
  <c r="W10" i="1"/>
  <c r="M10" i="1"/>
  <c r="L10" i="1"/>
  <c r="K10" i="1"/>
  <c r="AH9" i="1"/>
  <c r="AG9" i="1"/>
  <c r="AF9" i="1"/>
  <c r="W9" i="1"/>
  <c r="V9" i="1"/>
  <c r="T9" i="1"/>
  <c r="S9" i="1"/>
  <c r="R9" i="1"/>
  <c r="L9" i="1"/>
  <c r="K9" i="1"/>
  <c r="J9" i="1"/>
  <c r="G9" i="1"/>
  <c r="F9" i="1"/>
  <c r="E9" i="1"/>
  <c r="D9" i="1"/>
  <c r="AF8" i="1"/>
  <c r="AE8" i="1"/>
  <c r="V8" i="1"/>
  <c r="U8" i="1"/>
  <c r="J8" i="1"/>
  <c r="I8" i="1"/>
  <c r="D8" i="1"/>
  <c r="C8" i="1"/>
  <c r="AE7" i="1"/>
  <c r="AD7" i="1"/>
  <c r="U7" i="1"/>
  <c r="I7" i="1"/>
  <c r="H7" i="1"/>
  <c r="C7" i="1"/>
  <c r="B7" i="1"/>
  <c r="A7" i="1"/>
</calcChain>
</file>

<file path=xl/sharedStrings.xml><?xml version="1.0" encoding="utf-8"?>
<sst xmlns="http://schemas.openxmlformats.org/spreadsheetml/2006/main" count="20" uniqueCount="20">
  <si>
    <t>Отчет № 5. 19.10.2022 14:58:20</t>
  </si>
  <si>
    <t>Сведения о поступлении и расходовании средств избирательных фондов кандидатов 
(на основании данных филиалов ПАО Сбербанк и другой кредитной организации)</t>
  </si>
  <si>
    <t xml:space="preserve">Выборы мэра Слюдянского муниципального района Иркутской области </t>
  </si>
  <si>
    <t>Слюдянская территориальная избирательная комиссия</t>
  </si>
  <si>
    <t>По состоянию на 06.09.2022</t>
  </si>
  <si>
    <t>В тыс. руб.</t>
  </si>
  <si>
    <t>1</t>
  </si>
  <si>
    <t>1.</t>
  </si>
  <si>
    <t>Духовников Андрей Михайлович</t>
  </si>
  <si>
    <t>2.</t>
  </si>
  <si>
    <t>Кайсаров Михаил Михайлович</t>
  </si>
  <si>
    <t>3.</t>
  </si>
  <si>
    <t>Шульц Алексей Гербертович</t>
  </si>
  <si>
    <t/>
  </si>
  <si>
    <t>Итого</t>
  </si>
  <si>
    <t>Председатель</t>
  </si>
  <si>
    <t>Слюдянской ТИК</t>
  </si>
  <si>
    <t>(подпись, дата)</t>
  </si>
  <si>
    <t>Н.Л. Лазарева</t>
  </si>
  <si>
    <t>(инициалы, фамилия)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</si>
</sst>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0" fillId="0" borderId="0" xfId="0" applyAlignment="1">
      <alignment textRotation="90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right" vertical="center" wrapText="1"/>
    </xf>
    <xf numFmtId="0" fontId="5" fillId="3" borderId="8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top" wrapText="1"/>
    </xf>
    <xf numFmtId="0" fontId="5" fillId="3" borderId="9" xfId="0" applyNumberFormat="1" applyFont="1" applyFill="1" applyBorder="1" applyAlignment="1">
      <alignment horizontal="center" vertical="center" textRotation="90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tabSelected="1" workbookViewId="0"/>
  </sheetViews>
  <sheetFormatPr defaultRowHeight="15" x14ac:dyDescent="0.25"/>
  <cols>
    <col min="1" max="1" width="8" customWidth="1"/>
    <col min="2" max="2" width="15.7109375" customWidth="1"/>
    <col min="3" max="34" width="15.140625" customWidth="1"/>
    <col min="35" max="35" width="8.85546875" customWidth="1"/>
  </cols>
  <sheetData>
    <row r="1" spans="1:35" ht="14.45" customHeight="1" x14ac:dyDescent="0.25">
      <c r="AH1" s="1" t="s">
        <v>0</v>
      </c>
    </row>
    <row r="2" spans="1:35" ht="123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5" ht="15.75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5" ht="15.75" x14ac:dyDescent="0.2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5" x14ac:dyDescent="0.25">
      <c r="AH5" s="3" t="s">
        <v>4</v>
      </c>
    </row>
    <row r="6" spans="1:35" x14ac:dyDescent="0.25">
      <c r="AH6" s="3" t="s">
        <v>5</v>
      </c>
    </row>
    <row r="7" spans="1:35" ht="25.9" customHeight="1" x14ac:dyDescent="0.25">
      <c r="A7" s="23" t="str">
        <f t="shared" ref="A7" si="0">"№
п/п"</f>
        <v>№
п/п</v>
      </c>
      <c r="B7" s="23" t="str">
        <f t="shared" ref="B7" si="1">"ФИО кандидата"</f>
        <v>ФИО кандидата</v>
      </c>
      <c r="C7" s="26" t="str">
        <f t="shared" ref="C7" si="2">"Поступило средств на специальный избирательный счет"</f>
        <v>Поступило средств на специальный избирательный счет</v>
      </c>
      <c r="D7" s="27"/>
      <c r="E7" s="27"/>
      <c r="F7" s="27"/>
      <c r="G7" s="28"/>
      <c r="H7" s="14" t="str">
        <f t="shared" ref="H7" si="3">"Возвращено средств в избирательный фонд, всего"</f>
        <v>Возвращено средств в избирательный фонд, всего</v>
      </c>
      <c r="I7" s="26" t="str">
        <f t="shared" ref="I7" si="4">"Израсходовано средств из избирательного фонда"</f>
        <v>Израсходовано средств из избирательного фонда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6" t="str">
        <f t="shared" ref="U7" si="5">"Возвращено жертвователям, перечислено в бюджет средств избирательного фонда"</f>
        <v>Возвращено жертвователям, перечислено в бюджет средств избирательного фонда</v>
      </c>
      <c r="V7" s="27"/>
      <c r="W7" s="27"/>
      <c r="X7" s="27"/>
      <c r="Y7" s="27"/>
      <c r="Z7" s="27"/>
      <c r="AA7" s="27"/>
      <c r="AB7" s="27"/>
      <c r="AC7" s="28"/>
      <c r="AD7" s="14" t="str">
        <f t="shared" ref="AD7" si="6">"Средства фонда"</f>
        <v>Средства фонда</v>
      </c>
      <c r="AE7" s="26" t="str">
        <f t="shared" ref="AE7" si="7">"Распределение остатка неизрасходованных средств избирательных фондов"</f>
        <v>Распределение остатка неизрасходованных средств избирательных фондов</v>
      </c>
      <c r="AF7" s="27"/>
      <c r="AG7" s="27"/>
      <c r="AH7" s="28"/>
    </row>
    <row r="8" spans="1:35" ht="24" customHeight="1" x14ac:dyDescent="0.25">
      <c r="A8" s="24"/>
      <c r="B8" s="24"/>
      <c r="C8" s="14" t="str">
        <f t="shared" ref="C8" si="8">"Всего"</f>
        <v>Всего</v>
      </c>
      <c r="D8" s="26" t="str">
        <f t="shared" ref="D8" si="9">"в том числе:"</f>
        <v>в том числе:</v>
      </c>
      <c r="E8" s="27"/>
      <c r="F8" s="27"/>
      <c r="G8" s="28"/>
      <c r="H8" s="22"/>
      <c r="I8" s="23" t="str">
        <f t="shared" ref="I8" si="10">"Всего"</f>
        <v>Всего</v>
      </c>
      <c r="J8" s="26" t="str">
        <f t="shared" ref="J8" si="11">"в том числе:"</f>
        <v>в том числе:</v>
      </c>
      <c r="K8" s="27"/>
      <c r="L8" s="27"/>
      <c r="M8" s="27"/>
      <c r="N8" s="27"/>
      <c r="O8" s="27"/>
      <c r="P8" s="27"/>
      <c r="Q8" s="27"/>
      <c r="R8" s="27"/>
      <c r="S8" s="27"/>
      <c r="T8" s="28"/>
      <c r="U8" s="23" t="str">
        <f t="shared" ref="U8" si="12">"Всего"</f>
        <v>Всего</v>
      </c>
      <c r="V8" s="26" t="str">
        <f t="shared" ref="V8" si="13">"в том числе:"</f>
        <v>в том числе:</v>
      </c>
      <c r="W8" s="27"/>
      <c r="X8" s="27"/>
      <c r="Y8" s="27"/>
      <c r="Z8" s="27"/>
      <c r="AA8" s="27"/>
      <c r="AB8" s="27"/>
      <c r="AC8" s="28"/>
      <c r="AD8" s="22"/>
      <c r="AE8" s="23" t="str">
        <f t="shared" ref="AE8" si="14">"Всего"</f>
        <v>Всего</v>
      </c>
      <c r="AF8" s="26" t="str">
        <f t="shared" ref="AF8" si="15">"в том числе:"</f>
        <v>в том числе:</v>
      </c>
      <c r="AG8" s="27"/>
      <c r="AH8" s="28"/>
      <c r="AI8" s="4"/>
    </row>
    <row r="9" spans="1:35" x14ac:dyDescent="0.25">
      <c r="A9" s="24"/>
      <c r="B9" s="24"/>
      <c r="C9" s="22"/>
      <c r="D9" s="14" t="str">
        <f t="shared" ref="D9" si="16">"собственные средства"</f>
        <v>собственные средства</v>
      </c>
      <c r="E9" s="14" t="str">
        <f t="shared" ref="E9" si="17">"средства избирательного объединения, выдвинувшего кандидата"</f>
        <v>средства избирательного объединения, выдвинувшего кандидата</v>
      </c>
      <c r="F9" s="14" t="str">
        <f t="shared" ref="F9" si="18">"пожертвования от граждан"</f>
        <v>пожертвования от граждан</v>
      </c>
      <c r="G9" s="14" t="str">
        <f t="shared" ref="G9" si="19">"пожертвования от юридических лиц"</f>
        <v>пожертвования от юридических лиц</v>
      </c>
      <c r="H9" s="22"/>
      <c r="I9" s="24"/>
      <c r="J9" s="14" t="str">
        <f t="shared" ref="J9" si="20">"Организация сбора подписей"</f>
        <v>Организация сбора подписей</v>
      </c>
      <c r="K9" s="5" t="str">
        <f>"из них:"</f>
        <v>из них:</v>
      </c>
      <c r="L9" s="26" t="str">
        <f t="shared" ref="L9" si="21">"Предвыборная агитация"</f>
        <v>Предвыборная агитация</v>
      </c>
      <c r="M9" s="27"/>
      <c r="N9" s="27"/>
      <c r="O9" s="27"/>
      <c r="P9" s="27"/>
      <c r="Q9" s="28"/>
      <c r="R9" s="14" t="str">
        <f t="shared" ref="R9" si="22"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S9" s="14" t="str">
        <f t="shared" ref="S9" si="23"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T9" s="14" t="str">
        <f t="shared" ref="T9" si="24">"иные расходы, связанные с проведением избирательной кампании"</f>
        <v>иные расходы, связанные с проведением избирательной кампании</v>
      </c>
      <c r="U9" s="24"/>
      <c r="V9" s="14" t="str">
        <f t="shared" ref="V9" si="25">"Средств, поступивших в установленном порядке, всего"</f>
        <v>Средств, поступивших в установленном порядке, всего</v>
      </c>
      <c r="W9" s="26" t="str">
        <f t="shared" ref="W9" si="26">"Средств, поступивших с нарушением установленного порядка"</f>
        <v>Средств, поступивших с нарушением установленного порядка</v>
      </c>
      <c r="X9" s="27"/>
      <c r="Y9" s="27"/>
      <c r="Z9" s="27"/>
      <c r="AA9" s="27"/>
      <c r="AB9" s="27"/>
      <c r="AC9" s="28"/>
      <c r="AD9" s="22"/>
      <c r="AE9" s="24"/>
      <c r="AF9" s="14" t="str">
        <f t="shared" ref="AF9" si="27">"избирательному объединению"</f>
        <v>избирательному объединению</v>
      </c>
      <c r="AG9" s="14" t="str">
        <f t="shared" ref="AG9" si="28">"гражданам"</f>
        <v>гражданам</v>
      </c>
      <c r="AH9" s="14" t="str">
        <f t="shared" ref="AH9" si="29">"юридическим лицам"</f>
        <v>юридическим лицам</v>
      </c>
      <c r="AI9" s="2"/>
    </row>
    <row r="10" spans="1:35" ht="24" customHeight="1" x14ac:dyDescent="0.25">
      <c r="A10" s="24"/>
      <c r="B10" s="24"/>
      <c r="C10" s="22"/>
      <c r="D10" s="22"/>
      <c r="E10" s="22"/>
      <c r="F10" s="22"/>
      <c r="G10" s="22"/>
      <c r="H10" s="22"/>
      <c r="I10" s="24"/>
      <c r="J10" s="22"/>
      <c r="K10" s="14" t="str">
        <f t="shared" ref="K10" si="30">"оплата труда лиц, привлеченных для сбора подписей"</f>
        <v>оплата труда лиц, привлеченных для сбора подписей</v>
      </c>
      <c r="L10" s="23" t="str">
        <f t="shared" ref="L10" si="31">"Всего (Предвыборная агитация)"</f>
        <v>Всего (Предвыборная агитация)</v>
      </c>
      <c r="M10" s="26" t="str">
        <f t="shared" ref="M10" si="32">"из них:"</f>
        <v>из них:</v>
      </c>
      <c r="N10" s="27"/>
      <c r="O10" s="27"/>
      <c r="P10" s="27"/>
      <c r="Q10" s="28"/>
      <c r="R10" s="22"/>
      <c r="S10" s="22"/>
      <c r="T10" s="22"/>
      <c r="U10" s="24"/>
      <c r="V10" s="22"/>
      <c r="W10" s="23" t="str">
        <f t="shared" ref="W10" si="33">"Всего (Средств, поступивших с нарушением установленного порядка)"</f>
        <v>Всего (Средств, поступивших с нарушением установленного порядка)</v>
      </c>
      <c r="X10" s="26" t="str">
        <f t="shared" ref="X10" si="34">"из них:"</f>
        <v>из них:</v>
      </c>
      <c r="Y10" s="27"/>
      <c r="Z10" s="27"/>
      <c r="AA10" s="27"/>
      <c r="AB10" s="27"/>
      <c r="AC10" s="28"/>
      <c r="AD10" s="22"/>
      <c r="AE10" s="24"/>
      <c r="AF10" s="22"/>
      <c r="AG10" s="22"/>
      <c r="AH10" s="22"/>
      <c r="AI10" s="4"/>
    </row>
    <row r="11" spans="1:35" x14ac:dyDescent="0.25">
      <c r="A11" s="24"/>
      <c r="B11" s="24"/>
      <c r="C11" s="22"/>
      <c r="D11" s="22"/>
      <c r="E11" s="22"/>
      <c r="F11" s="22"/>
      <c r="G11" s="22"/>
      <c r="H11" s="22"/>
      <c r="I11" s="24"/>
      <c r="J11" s="22"/>
      <c r="K11" s="22"/>
      <c r="L11" s="24"/>
      <c r="M11" s="26" t="str">
        <f t="shared" ref="M11" si="35">"через СМИ"</f>
        <v>через СМИ</v>
      </c>
      <c r="N11" s="27"/>
      <c r="O11" s="28"/>
      <c r="P11" s="14" t="str">
        <f t="shared" ref="P11" si="36">"выпуск и распространение печатных материалов"</f>
        <v>выпуск и распространение печатных материалов</v>
      </c>
      <c r="Q11" s="14" t="str">
        <f t="shared" ref="Q11" si="37">"проведение публичных предвыборных мероприятий"</f>
        <v>проведение публичных предвыборных мероприятий</v>
      </c>
      <c r="R11" s="22"/>
      <c r="S11" s="22"/>
      <c r="T11" s="22"/>
      <c r="U11" s="24"/>
      <c r="V11" s="22"/>
      <c r="W11" s="24"/>
      <c r="X11" s="14" t="str">
        <f t="shared" ref="X11" si="38">"от граждан, которым запрещено осуществлять пожертвования"</f>
        <v>от граждан, которым запрещено осуществлять пожертвования</v>
      </c>
      <c r="Y11" s="14" t="str">
        <f t="shared" ref="Y11" si="39">"от юридических лиц, которым запрещено осуществлять пожертвования"</f>
        <v>от юридических лиц, которым запрещено осуществлять пожертвования</v>
      </c>
      <c r="Z11" s="14" t="str">
        <f t="shared" ref="Z11" si="40">"средств, превышающих предельный размер пожертвований"</f>
        <v>средств, превышающих предельный размер пожертвований</v>
      </c>
      <c r="AA11" s="14" t="str">
        <f t="shared" ref="AA11" si="41">"средств пожертвований с недостоверными сведениями о жертвователе"</f>
        <v>средств пожертвований с недостоверными сведениями о жертвователе</v>
      </c>
      <c r="AB11" s="14" t="str">
        <f t="shared" ref="AB11" si="42">"других средств"</f>
        <v>других средств</v>
      </c>
      <c r="AC11" s="14" t="str">
        <f t="shared" ref="AC11" si="43">"перечислено в доход бюджета (средств анонимных жертвователей)"</f>
        <v>перечислено в доход бюджета (средств анонимных жертвователей)</v>
      </c>
      <c r="AD11" s="22"/>
      <c r="AE11" s="24"/>
      <c r="AF11" s="22"/>
      <c r="AG11" s="22"/>
      <c r="AH11" s="22"/>
      <c r="AI11" s="2"/>
    </row>
    <row r="12" spans="1:35" ht="86.25" x14ac:dyDescent="0.25">
      <c r="A12" s="25"/>
      <c r="B12" s="25"/>
      <c r="C12" s="15"/>
      <c r="D12" s="15"/>
      <c r="E12" s="15"/>
      <c r="F12" s="15"/>
      <c r="G12" s="15"/>
      <c r="H12" s="15"/>
      <c r="I12" s="25"/>
      <c r="J12" s="15"/>
      <c r="K12" s="15"/>
      <c r="L12" s="25"/>
      <c r="M12" s="6" t="str">
        <f>"организации телерадиовещания"</f>
        <v>организации телерадиовещания</v>
      </c>
      <c r="N12" s="6" t="str">
        <f>"редакции периодических печатных изданий"</f>
        <v>редакции периодических печатных изданий</v>
      </c>
      <c r="O12" s="6" t="str">
        <f>"сетевые издания"</f>
        <v>сетевые издания</v>
      </c>
      <c r="P12" s="15"/>
      <c r="Q12" s="15"/>
      <c r="R12" s="15"/>
      <c r="S12" s="15"/>
      <c r="T12" s="15"/>
      <c r="U12" s="25"/>
      <c r="V12" s="15"/>
      <c r="W12" s="25"/>
      <c r="X12" s="15"/>
      <c r="Y12" s="15"/>
      <c r="Z12" s="15"/>
      <c r="AA12" s="15"/>
      <c r="AB12" s="15"/>
      <c r="AC12" s="15"/>
      <c r="AD12" s="15"/>
      <c r="AE12" s="25"/>
      <c r="AF12" s="15"/>
      <c r="AG12" s="15"/>
      <c r="AH12" s="15"/>
      <c r="AI12" s="4"/>
    </row>
    <row r="13" spans="1:35" x14ac:dyDescent="0.25">
      <c r="A13" s="8" t="s">
        <v>6</v>
      </c>
      <c r="B13" s="5" t="str">
        <f>"2"</f>
        <v>2</v>
      </c>
      <c r="C13" s="5" t="str">
        <f>"3"</f>
        <v>3</v>
      </c>
      <c r="D13" s="5" t="str">
        <f>"4"</f>
        <v>4</v>
      </c>
      <c r="E13" s="5" t="str">
        <f>"5"</f>
        <v>5</v>
      </c>
      <c r="F13" s="5" t="str">
        <f>"6"</f>
        <v>6</v>
      </c>
      <c r="G13" s="5" t="str">
        <f>"7"</f>
        <v>7</v>
      </c>
      <c r="H13" s="5" t="str">
        <f>"8"</f>
        <v>8</v>
      </c>
      <c r="I13" s="5" t="str">
        <f>"9"</f>
        <v>9</v>
      </c>
      <c r="J13" s="5" t="str">
        <f>"10"</f>
        <v>10</v>
      </c>
      <c r="K13" s="5" t="str">
        <f>"11"</f>
        <v>11</v>
      </c>
      <c r="L13" s="5" t="str">
        <f>"12"</f>
        <v>12</v>
      </c>
      <c r="M13" s="5" t="str">
        <f>"13"</f>
        <v>13</v>
      </c>
      <c r="N13" s="5" t="str">
        <f>"14"</f>
        <v>14</v>
      </c>
      <c r="O13" s="5" t="str">
        <f>"15"</f>
        <v>15</v>
      </c>
      <c r="P13" s="5" t="str">
        <f>"16"</f>
        <v>16</v>
      </c>
      <c r="Q13" s="5" t="str">
        <f>"17"</f>
        <v>17</v>
      </c>
      <c r="R13" s="5" t="str">
        <f>"18"</f>
        <v>18</v>
      </c>
      <c r="S13" s="5" t="str">
        <f>"19"</f>
        <v>19</v>
      </c>
      <c r="T13" s="5" t="str">
        <f>"20"</f>
        <v>20</v>
      </c>
      <c r="U13" s="5" t="str">
        <f>"21"</f>
        <v>21</v>
      </c>
      <c r="V13" s="5" t="str">
        <f>"22"</f>
        <v>22</v>
      </c>
      <c r="W13" s="5" t="str">
        <f>"23"</f>
        <v>23</v>
      </c>
      <c r="X13" s="5" t="str">
        <f>"24"</f>
        <v>24</v>
      </c>
      <c r="Y13" s="5" t="str">
        <f>"25"</f>
        <v>25</v>
      </c>
      <c r="Z13" s="5" t="str">
        <f>"26"</f>
        <v>26</v>
      </c>
      <c r="AA13" s="5" t="str">
        <f>"27"</f>
        <v>27</v>
      </c>
      <c r="AB13" s="5" t="str">
        <f>"28"</f>
        <v>28</v>
      </c>
      <c r="AC13" s="5" t="str">
        <f>"29"</f>
        <v>29</v>
      </c>
      <c r="AD13" s="5" t="str">
        <f>"30"</f>
        <v>30</v>
      </c>
      <c r="AE13" s="5" t="str">
        <f>"31"</f>
        <v>31</v>
      </c>
      <c r="AF13" s="5" t="str">
        <f>"32"</f>
        <v>32</v>
      </c>
      <c r="AG13" s="5" t="str">
        <f>"33"</f>
        <v>33</v>
      </c>
      <c r="AH13" s="5" t="str">
        <f>"34"</f>
        <v>34</v>
      </c>
      <c r="AI13" s="4"/>
    </row>
    <row r="14" spans="1:35" ht="43.15" customHeight="1" x14ac:dyDescent="0.25">
      <c r="A14" s="9" t="s">
        <v>7</v>
      </c>
      <c r="B14" s="10" t="s">
        <v>8</v>
      </c>
      <c r="C14" s="11">
        <v>100</v>
      </c>
      <c r="D14" s="11">
        <v>0</v>
      </c>
      <c r="E14" s="11">
        <v>100</v>
      </c>
      <c r="F14" s="11">
        <v>0</v>
      </c>
      <c r="G14" s="11">
        <v>0</v>
      </c>
      <c r="H14" s="11">
        <v>0</v>
      </c>
      <c r="I14" s="11">
        <v>100</v>
      </c>
      <c r="J14" s="11">
        <v>0</v>
      </c>
      <c r="K14" s="11">
        <v>0</v>
      </c>
      <c r="L14" s="11">
        <v>100</v>
      </c>
      <c r="M14" s="11">
        <v>0</v>
      </c>
      <c r="N14" s="11">
        <v>0</v>
      </c>
      <c r="O14" s="11">
        <v>0</v>
      </c>
      <c r="P14" s="11">
        <v>100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100</v>
      </c>
      <c r="AE14" s="11">
        <v>0</v>
      </c>
      <c r="AF14" s="11">
        <v>0</v>
      </c>
      <c r="AG14" s="11">
        <v>0</v>
      </c>
      <c r="AH14" s="11">
        <v>0</v>
      </c>
      <c r="AI14" s="7"/>
    </row>
    <row r="15" spans="1:35" ht="43.15" customHeight="1" x14ac:dyDescent="0.25">
      <c r="A15" s="9" t="s">
        <v>9</v>
      </c>
      <c r="B15" s="10" t="s">
        <v>10</v>
      </c>
      <c r="C15" s="11">
        <v>247</v>
      </c>
      <c r="D15" s="11">
        <v>247</v>
      </c>
      <c r="E15" s="11">
        <v>0</v>
      </c>
      <c r="F15" s="11">
        <v>0</v>
      </c>
      <c r="G15" s="11">
        <v>0</v>
      </c>
      <c r="H15" s="11">
        <v>0</v>
      </c>
      <c r="I15" s="11">
        <v>247</v>
      </c>
      <c r="J15" s="11">
        <v>0</v>
      </c>
      <c r="K15" s="11">
        <v>0</v>
      </c>
      <c r="L15" s="11">
        <v>202.7</v>
      </c>
      <c r="M15" s="11">
        <v>13.5</v>
      </c>
      <c r="N15" s="11">
        <v>12.5</v>
      </c>
      <c r="O15" s="11">
        <v>0</v>
      </c>
      <c r="P15" s="11">
        <v>176.7</v>
      </c>
      <c r="Q15" s="11">
        <v>0</v>
      </c>
      <c r="R15" s="11">
        <v>0</v>
      </c>
      <c r="S15" s="11">
        <v>13.3</v>
      </c>
      <c r="T15" s="11">
        <v>31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247</v>
      </c>
      <c r="AE15" s="11">
        <v>0</v>
      </c>
      <c r="AF15" s="11">
        <v>0</v>
      </c>
      <c r="AG15" s="11">
        <v>0</v>
      </c>
      <c r="AH15" s="11">
        <v>0</v>
      </c>
      <c r="AI15" s="2"/>
    </row>
    <row r="16" spans="1:35" ht="28.9" customHeight="1" x14ac:dyDescent="0.25">
      <c r="A16" s="9" t="s">
        <v>11</v>
      </c>
      <c r="B16" s="10" t="s">
        <v>12</v>
      </c>
      <c r="C16" s="11">
        <v>1100</v>
      </c>
      <c r="D16" s="11">
        <v>0</v>
      </c>
      <c r="E16" s="11">
        <v>1100</v>
      </c>
      <c r="F16" s="11">
        <v>0</v>
      </c>
      <c r="G16" s="11">
        <v>0</v>
      </c>
      <c r="H16" s="11">
        <v>0</v>
      </c>
      <c r="I16" s="11">
        <v>1100</v>
      </c>
      <c r="J16" s="11">
        <v>0</v>
      </c>
      <c r="K16" s="11">
        <v>0</v>
      </c>
      <c r="L16" s="11">
        <v>244.3</v>
      </c>
      <c r="M16" s="11">
        <v>0</v>
      </c>
      <c r="N16" s="11">
        <v>50</v>
      </c>
      <c r="O16" s="11">
        <v>0</v>
      </c>
      <c r="P16" s="11">
        <v>194.3</v>
      </c>
      <c r="Q16" s="11">
        <v>0</v>
      </c>
      <c r="R16" s="11">
        <v>0</v>
      </c>
      <c r="S16" s="11">
        <v>805.7</v>
      </c>
      <c r="T16" s="11">
        <v>50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1100</v>
      </c>
      <c r="AE16" s="11">
        <v>0</v>
      </c>
      <c r="AF16" s="11">
        <v>0</v>
      </c>
      <c r="AG16" s="11">
        <v>0</v>
      </c>
      <c r="AH16" s="11">
        <v>0</v>
      </c>
      <c r="AI16" s="2"/>
    </row>
    <row r="17" spans="1:35" x14ac:dyDescent="0.25">
      <c r="A17" s="8" t="s">
        <v>13</v>
      </c>
      <c r="B17" s="12" t="s">
        <v>14</v>
      </c>
      <c r="C17" s="13">
        <v>1447</v>
      </c>
      <c r="D17" s="13">
        <v>247</v>
      </c>
      <c r="E17" s="13">
        <v>1200</v>
      </c>
      <c r="F17" s="13">
        <v>0</v>
      </c>
      <c r="G17" s="13">
        <v>0</v>
      </c>
      <c r="H17" s="13">
        <v>0</v>
      </c>
      <c r="I17" s="13">
        <v>1447</v>
      </c>
      <c r="J17" s="13">
        <v>0</v>
      </c>
      <c r="K17" s="13">
        <v>0</v>
      </c>
      <c r="L17" s="13">
        <v>547</v>
      </c>
      <c r="M17" s="13">
        <v>13.5</v>
      </c>
      <c r="N17" s="13">
        <v>62.5</v>
      </c>
      <c r="O17" s="13">
        <v>0</v>
      </c>
      <c r="P17" s="13">
        <v>471</v>
      </c>
      <c r="Q17" s="13">
        <v>0</v>
      </c>
      <c r="R17" s="13">
        <v>0</v>
      </c>
      <c r="S17" s="13">
        <v>819</v>
      </c>
      <c r="T17" s="13">
        <v>81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1447</v>
      </c>
      <c r="AE17" s="13">
        <v>0</v>
      </c>
      <c r="AF17" s="13">
        <v>0</v>
      </c>
      <c r="AG17" s="13">
        <v>0</v>
      </c>
      <c r="AH17" s="13">
        <v>0</v>
      </c>
      <c r="AI17" s="2"/>
    </row>
    <row r="18" spans="1:35" x14ac:dyDescent="0.25">
      <c r="AI18" s="2"/>
    </row>
    <row r="20" spans="1:35" x14ac:dyDescent="0.25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Q20" s="18"/>
      <c r="R20" s="18"/>
      <c r="AF20" s="20" t="s">
        <v>18</v>
      </c>
      <c r="AG20" s="20"/>
      <c r="AH20" s="20"/>
    </row>
    <row r="21" spans="1:35" ht="30" customHeight="1" x14ac:dyDescent="0.25">
      <c r="A21" s="17" t="s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Q21" s="19" t="s">
        <v>17</v>
      </c>
      <c r="R21" s="19"/>
      <c r="AF21" s="21" t="s">
        <v>19</v>
      </c>
      <c r="AG21" s="21"/>
      <c r="AH21" s="21"/>
    </row>
  </sheetData>
  <mergeCells count="53">
    <mergeCell ref="A2:AH2"/>
    <mergeCell ref="A3:AH3"/>
    <mergeCell ref="A4:AH4"/>
    <mergeCell ref="A7:A12"/>
    <mergeCell ref="B7:B12"/>
    <mergeCell ref="C7:G7"/>
    <mergeCell ref="H7:H12"/>
    <mergeCell ref="I7:T7"/>
    <mergeCell ref="U7:AC7"/>
    <mergeCell ref="AD7:AD12"/>
    <mergeCell ref="AE7:AH7"/>
    <mergeCell ref="C8:C12"/>
    <mergeCell ref="D8:G8"/>
    <mergeCell ref="I8:I12"/>
    <mergeCell ref="J8:T8"/>
    <mergeCell ref="U8:U12"/>
    <mergeCell ref="V8:AC8"/>
    <mergeCell ref="AE8:AE12"/>
    <mergeCell ref="AF8:AH8"/>
    <mergeCell ref="D9:D12"/>
    <mergeCell ref="AF9:AF12"/>
    <mergeCell ref="AG9:AG12"/>
    <mergeCell ref="Y11:Y12"/>
    <mergeCell ref="Z11:Z12"/>
    <mergeCell ref="AA11:AA12"/>
    <mergeCell ref="AB11:AB12"/>
    <mergeCell ref="AF20:AH20"/>
    <mergeCell ref="AF21:AH21"/>
    <mergeCell ref="AH9:AH12"/>
    <mergeCell ref="K10:K12"/>
    <mergeCell ref="L10:L12"/>
    <mergeCell ref="M10:Q10"/>
    <mergeCell ref="W10:W12"/>
    <mergeCell ref="X10:AC10"/>
    <mergeCell ref="M11:O11"/>
    <mergeCell ref="P11:P12"/>
    <mergeCell ref="Q11:Q12"/>
    <mergeCell ref="X11:X12"/>
    <mergeCell ref="S9:S12"/>
    <mergeCell ref="T9:T12"/>
    <mergeCell ref="V9:V12"/>
    <mergeCell ref="W9:AC9"/>
    <mergeCell ref="AC11:AC12"/>
    <mergeCell ref="A20:O20"/>
    <mergeCell ref="A21:O21"/>
    <mergeCell ref="Q20:R20"/>
    <mergeCell ref="Q21:R21"/>
    <mergeCell ref="E9:E12"/>
    <mergeCell ref="F9:F12"/>
    <mergeCell ref="G9:G12"/>
    <mergeCell ref="J9:J12"/>
    <mergeCell ref="L9:Q9"/>
    <mergeCell ref="R9:R12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Лазарева Наталья Леонардовна</cp:lastModifiedBy>
  <dcterms:created xsi:type="dcterms:W3CDTF">2022-10-19T06:58:25Z</dcterms:created>
  <dcterms:modified xsi:type="dcterms:W3CDTF">2022-10-21T07:35:09Z</dcterms:modified>
</cp:coreProperties>
</file>